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600" windowHeight="7995" activeTab="2"/>
  </bookViews>
  <sheets>
    <sheet name="Datos Estudiantes" sheetId="4" r:id="rId1"/>
    <sheet name="Planilla Notas" sheetId="3" r:id="rId2"/>
    <sheet name="Informe estudiante" sheetId="5" r:id="rId3"/>
  </sheets>
  <externalReferences>
    <externalReference r:id="rId4"/>
  </externalReferences>
  <definedNames>
    <definedName name="datosestudiantes" comment="esta matriz contiene los datos basicos de los estudiantes.">'Datos Estudiantes'!$1:$1048576</definedName>
    <definedName name="PLANILLANOTAS">'[1]Planilla Notas'!$1:$1048576</definedName>
  </definedNames>
  <calcPr calcId="145621"/>
</workbook>
</file>

<file path=xl/calcChain.xml><?xml version="1.0" encoding="utf-8"?>
<calcChain xmlns="http://schemas.openxmlformats.org/spreadsheetml/2006/main">
  <c r="D13" i="5" l="1"/>
  <c r="D12" i="5"/>
  <c r="D11" i="5"/>
  <c r="D10" i="5"/>
  <c r="D9" i="5"/>
  <c r="D8" i="5"/>
  <c r="D7" i="5"/>
  <c r="U33" i="3" l="1"/>
  <c r="V33" i="3" s="1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14" i="3"/>
  <c r="V14" i="3" s="1"/>
  <c r="B37" i="3"/>
  <c r="B38" i="3"/>
  <c r="B34" i="3"/>
  <c r="B35" i="3"/>
  <c r="B36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14" i="3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S14" i="3"/>
  <c r="T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14" i="3"/>
  <c r="R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O14" i="3"/>
  <c r="P14" i="3" s="1"/>
  <c r="M14" i="3"/>
  <c r="N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J14" i="3"/>
  <c r="I14" i="3"/>
  <c r="H14" i="3"/>
  <c r="G14" i="3"/>
  <c r="F14" i="3"/>
  <c r="E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14" i="3"/>
  <c r="K14" i="3" l="1"/>
  <c r="L14" i="3" s="1"/>
  <c r="K32" i="3"/>
  <c r="L32" i="3" s="1"/>
  <c r="W32" i="3" s="1"/>
  <c r="X32" i="3" s="1"/>
  <c r="K30" i="3"/>
  <c r="L30" i="3" s="1"/>
  <c r="W30" i="3" s="1"/>
  <c r="X30" i="3" s="1"/>
  <c r="K28" i="3"/>
  <c r="L28" i="3" s="1"/>
  <c r="W28" i="3" s="1"/>
  <c r="X28" i="3" s="1"/>
  <c r="K26" i="3"/>
  <c r="L26" i="3" s="1"/>
  <c r="W26" i="3" s="1"/>
  <c r="X26" i="3" s="1"/>
  <c r="K24" i="3"/>
  <c r="L24" i="3" s="1"/>
  <c r="W24" i="3" s="1"/>
  <c r="X24" i="3" s="1"/>
  <c r="K22" i="3"/>
  <c r="L22" i="3" s="1"/>
  <c r="W22" i="3" s="1"/>
  <c r="X22" i="3" s="1"/>
  <c r="K20" i="3"/>
  <c r="L20" i="3" s="1"/>
  <c r="W20" i="3" s="1"/>
  <c r="X20" i="3" s="1"/>
  <c r="K18" i="3"/>
  <c r="L18" i="3" s="1"/>
  <c r="W18" i="3" s="1"/>
  <c r="X18" i="3" s="1"/>
  <c r="K16" i="3"/>
  <c r="L16" i="3" s="1"/>
  <c r="W16" i="3" s="1"/>
  <c r="X16" i="3" s="1"/>
  <c r="K33" i="3"/>
  <c r="L33" i="3" s="1"/>
  <c r="W33" i="3" s="1"/>
  <c r="X33" i="3" s="1"/>
  <c r="K31" i="3"/>
  <c r="L31" i="3" s="1"/>
  <c r="W31" i="3" s="1"/>
  <c r="X31" i="3" s="1"/>
  <c r="K29" i="3"/>
  <c r="L29" i="3" s="1"/>
  <c r="W29" i="3" s="1"/>
  <c r="X29" i="3" s="1"/>
  <c r="K27" i="3"/>
  <c r="L27" i="3" s="1"/>
  <c r="W27" i="3" s="1"/>
  <c r="X27" i="3" s="1"/>
  <c r="K25" i="3"/>
  <c r="L25" i="3" s="1"/>
  <c r="W25" i="3" s="1"/>
  <c r="X25" i="3" s="1"/>
  <c r="K23" i="3"/>
  <c r="L23" i="3" s="1"/>
  <c r="W23" i="3" s="1"/>
  <c r="X23" i="3" s="1"/>
  <c r="K21" i="3"/>
  <c r="L21" i="3" s="1"/>
  <c r="W21" i="3" s="1"/>
  <c r="X21" i="3" s="1"/>
  <c r="K19" i="3"/>
  <c r="L19" i="3" s="1"/>
  <c r="W19" i="3" s="1"/>
  <c r="X19" i="3" s="1"/>
  <c r="K17" i="3"/>
  <c r="L17" i="3" s="1"/>
  <c r="W17" i="3" s="1"/>
  <c r="X17" i="3" s="1"/>
  <c r="K15" i="3"/>
  <c r="L15" i="3" s="1"/>
  <c r="W15" i="3" s="1"/>
  <c r="X15" i="3" s="1"/>
  <c r="W14" i="3"/>
  <c r="X37" i="3" l="1"/>
  <c r="X35" i="3"/>
  <c r="X14" i="3"/>
  <c r="X36" i="3"/>
</calcChain>
</file>

<file path=xl/sharedStrings.xml><?xml version="1.0" encoding="utf-8"?>
<sst xmlns="http://schemas.openxmlformats.org/spreadsheetml/2006/main" count="60" uniqueCount="47">
  <si>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</si>
  <si>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</si>
  <si>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</si>
  <si>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</si>
  <si>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</si>
  <si>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</si>
  <si>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</si>
  <si>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</si>
  <si>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</si>
  <si>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</si>
  <si>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</si>
  <si>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</si>
  <si>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</si>
  <si>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</si>
  <si>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</si>
  <si>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</si>
  <si>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</si>
  <si>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</si>
  <si>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</si>
  <si>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</si>
  <si>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</si>
  <si>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</si>
  <si>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</si>
  <si>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</si>
  <si>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</si>
  <si>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</si>
  <si>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</si>
  <si>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</si>
  <si>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</si>
  <si>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</si>
  <si>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</si>
  <si>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</si>
  <si>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</si>
  <si>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</si>
  <si>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</si>
  <si>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</si>
  <si>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</si>
  <si>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</si>
  <si>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</si>
  <si>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</si>
  <si>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</si>
  <si>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</si>
  <si>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</si>
  <si>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</si>
  <si>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</si>
  <si>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</si>
  <si>
    <t>II parcial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</si>
</sst>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352426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010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%20124/AppData/Local/Microsoft/Windows/Temporary%20Internet%20Files/Content.IE5/YNCCQL9N/PLANILLA%20DE%20NOTAS%20REMINGTON%20(2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Estudiantes"/>
      <sheetName val="Planilla Notas"/>
      <sheetName val="Informe estudiante"/>
    </sheetNames>
    <sheetDataSet>
      <sheetData sheetId="0"/>
      <sheetData sheetId="1">
        <row r="9">
          <cell r="A9" t="str">
            <v xml:space="preserve">PLANILLA DE NOTAS PRIMER SEMESTRE </v>
          </cell>
        </row>
        <row r="11">
          <cell r="A11" t="str">
            <v xml:space="preserve">PERIODO 2-2012 </v>
          </cell>
        </row>
        <row r="12">
          <cell r="A12" t="str">
            <v>ESTUDIANTES</v>
          </cell>
          <cell r="N12" t="str">
            <v>VALOR</v>
          </cell>
          <cell r="P12" t="str">
            <v xml:space="preserve">VALOR </v>
          </cell>
          <cell r="R12" t="str">
            <v xml:space="preserve">VALOR </v>
          </cell>
          <cell r="T12" t="str">
            <v xml:space="preserve">VALOR </v>
          </cell>
          <cell r="V12" t="str">
            <v xml:space="preserve">VALOR </v>
          </cell>
          <cell r="W12" t="str">
            <v xml:space="preserve">VALOR </v>
          </cell>
          <cell r="X12" t="str">
            <v>SEMESTRE I</v>
          </cell>
        </row>
        <row r="13">
          <cell r="C13" t="str">
            <v xml:space="preserve">SEGUIMIENTOS  </v>
          </cell>
          <cell r="K13" t="str">
            <v>Def Seg</v>
          </cell>
          <cell r="L13">
            <v>0.3</v>
          </cell>
          <cell r="M13" t="str">
            <v>PARCIAL I</v>
          </cell>
          <cell r="N13">
            <v>0.2</v>
          </cell>
          <cell r="O13" t="str">
            <v>PARCIAL II</v>
          </cell>
          <cell r="P13">
            <v>0.2</v>
          </cell>
          <cell r="Q13" t="str">
            <v>FINAL I</v>
          </cell>
          <cell r="R13">
            <v>0.1</v>
          </cell>
          <cell r="S13" t="str">
            <v>FINAL II</v>
          </cell>
          <cell r="T13">
            <v>0.1</v>
          </cell>
          <cell r="U13" t="str">
            <v>COEVALUCIÓN</v>
          </cell>
          <cell r="V13">
            <v>0.1</v>
          </cell>
          <cell r="W13" t="str">
            <v>DEF</v>
          </cell>
          <cell r="X13" t="str">
            <v>OBSERVACIÓN</v>
          </cell>
        </row>
        <row r="14">
          <cell r="A14">
            <v>1</v>
          </cell>
          <cell r="B14" t="str">
            <v>ALEJANDRO SEPULVEDA</v>
          </cell>
          <cell r="C14">
            <v>4.3</v>
          </cell>
          <cell r="D14">
            <v>1.2</v>
          </cell>
          <cell r="E14">
            <v>2.9</v>
          </cell>
          <cell r="F14">
            <v>4.5</v>
          </cell>
          <cell r="G14">
            <v>4.8</v>
          </cell>
          <cell r="H14">
            <v>3.9</v>
          </cell>
          <cell r="I14">
            <v>4.2</v>
          </cell>
          <cell r="J14">
            <v>4</v>
          </cell>
          <cell r="K14">
            <v>3.7249999999999996</v>
          </cell>
          <cell r="L14">
            <v>1.1174999999999999</v>
          </cell>
          <cell r="M14">
            <v>3.8</v>
          </cell>
          <cell r="N14">
            <v>0.76</v>
          </cell>
          <cell r="O14">
            <v>4.3</v>
          </cell>
          <cell r="P14">
            <v>0.86</v>
          </cell>
          <cell r="Q14">
            <v>3.4</v>
          </cell>
          <cell r="R14">
            <v>0.34</v>
          </cell>
          <cell r="S14">
            <v>2.9</v>
          </cell>
          <cell r="T14">
            <v>0.28999999999999998</v>
          </cell>
          <cell r="U14">
            <v>3.5</v>
          </cell>
          <cell r="V14">
            <v>0.35000000000000003</v>
          </cell>
          <cell r="W14">
            <v>3.7174999999999998</v>
          </cell>
          <cell r="X14" t="str">
            <v>proximo nivel</v>
          </cell>
        </row>
        <row r="15">
          <cell r="A15">
            <v>2</v>
          </cell>
          <cell r="B15" t="str">
            <v>CARLOS JARAMILLO</v>
          </cell>
          <cell r="C15">
            <v>4</v>
          </cell>
          <cell r="D15">
            <v>4.0999999999999996</v>
          </cell>
          <cell r="E15">
            <v>3.8</v>
          </cell>
          <cell r="F15">
            <v>2.2000000000000002</v>
          </cell>
          <cell r="G15">
            <v>1.9</v>
          </cell>
          <cell r="H15">
            <v>3</v>
          </cell>
          <cell r="I15">
            <v>4.8</v>
          </cell>
          <cell r="J15">
            <v>5</v>
          </cell>
          <cell r="K15">
            <v>3.6</v>
          </cell>
          <cell r="L15">
            <v>1.08</v>
          </cell>
          <cell r="M15">
            <v>4.5999999999999996</v>
          </cell>
          <cell r="N15">
            <v>0.91999999999999993</v>
          </cell>
          <cell r="O15">
            <v>3.2</v>
          </cell>
          <cell r="P15">
            <v>0.64000000000000012</v>
          </cell>
          <cell r="Q15">
            <v>2.5</v>
          </cell>
          <cell r="R15">
            <v>0.25</v>
          </cell>
          <cell r="S15">
            <v>4.2</v>
          </cell>
          <cell r="T15">
            <v>0.42000000000000004</v>
          </cell>
          <cell r="U15">
            <v>4</v>
          </cell>
          <cell r="V15">
            <v>0.4</v>
          </cell>
          <cell r="W15">
            <v>3.71</v>
          </cell>
          <cell r="X15" t="str">
            <v>proximo nivel</v>
          </cell>
        </row>
        <row r="16">
          <cell r="A16">
            <v>3</v>
          </cell>
          <cell r="B16" t="str">
            <v>CARLOS VERGARA</v>
          </cell>
          <cell r="C16">
            <v>4.5</v>
          </cell>
          <cell r="D16">
            <v>3.8</v>
          </cell>
          <cell r="E16">
            <v>4.2</v>
          </cell>
          <cell r="F16">
            <v>4</v>
          </cell>
          <cell r="G16">
            <v>5</v>
          </cell>
          <cell r="H16">
            <v>5</v>
          </cell>
          <cell r="I16">
            <v>5</v>
          </cell>
          <cell r="J16">
            <v>4.8</v>
          </cell>
          <cell r="K16">
            <v>4.5374999999999996</v>
          </cell>
          <cell r="L16">
            <v>1.3612499999999998</v>
          </cell>
          <cell r="M16">
            <v>4.5</v>
          </cell>
          <cell r="N16">
            <v>0.9</v>
          </cell>
          <cell r="O16">
            <v>4.5999999999999996</v>
          </cell>
          <cell r="P16">
            <v>0.91999999999999993</v>
          </cell>
          <cell r="Q16">
            <v>3.8</v>
          </cell>
          <cell r="R16">
            <v>0.38</v>
          </cell>
          <cell r="S16">
            <v>4.5</v>
          </cell>
          <cell r="T16">
            <v>0.45</v>
          </cell>
          <cell r="U16">
            <v>4</v>
          </cell>
          <cell r="V16">
            <v>0.4</v>
          </cell>
          <cell r="W16">
            <v>4.4112499999999999</v>
          </cell>
          <cell r="X16" t="str">
            <v>proximo nivel</v>
          </cell>
        </row>
        <row r="17">
          <cell r="A17">
            <v>4</v>
          </cell>
          <cell r="B17" t="str">
            <v>CESAR GUARIN</v>
          </cell>
          <cell r="C17">
            <v>3.5</v>
          </cell>
          <cell r="D17">
            <v>4</v>
          </cell>
          <cell r="E17">
            <v>4.8</v>
          </cell>
          <cell r="F17">
            <v>5</v>
          </cell>
          <cell r="G17">
            <v>2.5</v>
          </cell>
          <cell r="H17">
            <v>3.9</v>
          </cell>
          <cell r="I17">
            <v>3.5</v>
          </cell>
          <cell r="J17">
            <v>4.5</v>
          </cell>
          <cell r="K17">
            <v>3.9624999999999999</v>
          </cell>
          <cell r="L17">
            <v>1.18875</v>
          </cell>
          <cell r="M17">
            <v>2.9</v>
          </cell>
          <cell r="N17">
            <v>0.57999999999999996</v>
          </cell>
          <cell r="O17">
            <v>3</v>
          </cell>
          <cell r="P17">
            <v>0.60000000000000009</v>
          </cell>
          <cell r="Q17">
            <v>4.5</v>
          </cell>
          <cell r="R17">
            <v>0.45</v>
          </cell>
          <cell r="S17">
            <v>1</v>
          </cell>
          <cell r="T17">
            <v>0.1</v>
          </cell>
          <cell r="U17">
            <v>3.5</v>
          </cell>
          <cell r="V17">
            <v>0.35000000000000003</v>
          </cell>
          <cell r="W17">
            <v>3.2687500000000003</v>
          </cell>
          <cell r="X17" t="str">
            <v>proximo nivel</v>
          </cell>
        </row>
        <row r="18">
          <cell r="A18">
            <v>5</v>
          </cell>
          <cell r="B18" t="str">
            <v>CLAUDIA MONTES</v>
          </cell>
          <cell r="C18">
            <v>5</v>
          </cell>
          <cell r="D18">
            <v>3.9</v>
          </cell>
          <cell r="E18">
            <v>5</v>
          </cell>
          <cell r="F18">
            <v>4.8</v>
          </cell>
          <cell r="G18">
            <v>4.3</v>
          </cell>
          <cell r="H18">
            <v>0</v>
          </cell>
          <cell r="I18">
            <v>2.2999999999999998</v>
          </cell>
          <cell r="J18">
            <v>5</v>
          </cell>
          <cell r="K18">
            <v>3.7875000000000001</v>
          </cell>
          <cell r="L18">
            <v>1.13625</v>
          </cell>
          <cell r="M18">
            <v>3.2</v>
          </cell>
          <cell r="N18">
            <v>0.64000000000000012</v>
          </cell>
          <cell r="O18">
            <v>5</v>
          </cell>
          <cell r="P18">
            <v>1</v>
          </cell>
          <cell r="Q18">
            <v>4.5</v>
          </cell>
          <cell r="R18">
            <v>0.45</v>
          </cell>
          <cell r="S18">
            <v>5</v>
          </cell>
          <cell r="T18">
            <v>0.5</v>
          </cell>
          <cell r="U18">
            <v>3</v>
          </cell>
          <cell r="V18">
            <v>0.30000000000000004</v>
          </cell>
          <cell r="W18">
            <v>4.0262500000000001</v>
          </cell>
          <cell r="X18" t="str">
            <v>proximo nivel</v>
          </cell>
        </row>
        <row r="19">
          <cell r="A19">
            <v>6</v>
          </cell>
          <cell r="B19" t="str">
            <v>DEISY BUSTAMANTE</v>
          </cell>
          <cell r="C19">
            <v>3.2</v>
          </cell>
          <cell r="D19">
            <v>2.4</v>
          </cell>
          <cell r="E19">
            <v>3.5</v>
          </cell>
          <cell r="F19">
            <v>4.5</v>
          </cell>
          <cell r="G19">
            <v>4.5</v>
          </cell>
          <cell r="H19">
            <v>5</v>
          </cell>
          <cell r="I19">
            <v>2.9</v>
          </cell>
          <cell r="J19">
            <v>1</v>
          </cell>
          <cell r="K19">
            <v>3.375</v>
          </cell>
          <cell r="L19">
            <v>1.0125</v>
          </cell>
          <cell r="M19">
            <v>4.9000000000000004</v>
          </cell>
          <cell r="N19">
            <v>0.98000000000000009</v>
          </cell>
          <cell r="O19">
            <v>4.3</v>
          </cell>
          <cell r="P19">
            <v>0.86</v>
          </cell>
          <cell r="Q19">
            <v>4.5</v>
          </cell>
          <cell r="R19">
            <v>0.45</v>
          </cell>
          <cell r="S19">
            <v>5</v>
          </cell>
          <cell r="T19">
            <v>0.5</v>
          </cell>
          <cell r="U19">
            <v>3.5</v>
          </cell>
          <cell r="V19">
            <v>0.35000000000000003</v>
          </cell>
          <cell r="W19">
            <v>4.1524999999999999</v>
          </cell>
          <cell r="X19" t="str">
            <v>proximo nivel</v>
          </cell>
        </row>
        <row r="20">
          <cell r="A20">
            <v>7</v>
          </cell>
          <cell r="B20" t="str">
            <v>DEISY HERRERA</v>
          </cell>
          <cell r="C20">
            <v>5</v>
          </cell>
          <cell r="D20">
            <v>5</v>
          </cell>
          <cell r="E20">
            <v>2.2999999999999998</v>
          </cell>
          <cell r="F20">
            <v>5</v>
          </cell>
          <cell r="G20">
            <v>3.8</v>
          </cell>
          <cell r="H20">
            <v>4.8</v>
          </cell>
          <cell r="I20">
            <v>4.5999999999999996</v>
          </cell>
          <cell r="J20">
            <v>4.5</v>
          </cell>
          <cell r="K20">
            <v>4.375</v>
          </cell>
          <cell r="L20">
            <v>1.3125</v>
          </cell>
          <cell r="M20">
            <v>2</v>
          </cell>
          <cell r="N20">
            <v>0.4</v>
          </cell>
          <cell r="O20">
            <v>5</v>
          </cell>
          <cell r="P20">
            <v>1</v>
          </cell>
          <cell r="Q20">
            <v>3.9</v>
          </cell>
          <cell r="R20">
            <v>0.39</v>
          </cell>
          <cell r="S20">
            <v>2</v>
          </cell>
          <cell r="T20">
            <v>0.2</v>
          </cell>
          <cell r="U20">
            <v>4.5</v>
          </cell>
          <cell r="V20">
            <v>0.45</v>
          </cell>
          <cell r="W20">
            <v>3.7525000000000004</v>
          </cell>
          <cell r="X20" t="str">
            <v>proximo nivel</v>
          </cell>
        </row>
        <row r="21">
          <cell r="A21">
            <v>8</v>
          </cell>
          <cell r="B21" t="str">
            <v>DIANA VALENCIA</v>
          </cell>
          <cell r="C21">
            <v>2.8</v>
          </cell>
          <cell r="D21">
            <v>2.2999999999999998</v>
          </cell>
          <cell r="E21">
            <v>2.9</v>
          </cell>
          <cell r="F21">
            <v>1.9</v>
          </cell>
          <cell r="G21">
            <v>0</v>
          </cell>
          <cell r="H21">
            <v>1.6</v>
          </cell>
          <cell r="I21">
            <v>1</v>
          </cell>
          <cell r="J21">
            <v>1.8</v>
          </cell>
          <cell r="K21">
            <v>1.7875000000000001</v>
          </cell>
          <cell r="L21">
            <v>0.53625</v>
          </cell>
          <cell r="M21">
            <v>3</v>
          </cell>
          <cell r="N21">
            <v>0.60000000000000009</v>
          </cell>
          <cell r="O21">
            <v>3.9</v>
          </cell>
          <cell r="P21">
            <v>0.78</v>
          </cell>
          <cell r="Q21">
            <v>3</v>
          </cell>
          <cell r="R21">
            <v>0.30000000000000004</v>
          </cell>
          <cell r="S21">
            <v>3.5</v>
          </cell>
          <cell r="T21">
            <v>0.35000000000000003</v>
          </cell>
          <cell r="U21">
            <v>4.2</v>
          </cell>
          <cell r="V21">
            <v>0.42000000000000004</v>
          </cell>
          <cell r="W21">
            <v>2.9862500000000001</v>
          </cell>
          <cell r="X21" t="str">
            <v>habilita</v>
          </cell>
        </row>
        <row r="22">
          <cell r="A22">
            <v>9</v>
          </cell>
          <cell r="B22" t="str">
            <v>DIEGO GONZALEZ</v>
          </cell>
          <cell r="C22">
            <v>0</v>
          </cell>
          <cell r="D22">
            <v>3.9</v>
          </cell>
          <cell r="E22">
            <v>4.2</v>
          </cell>
          <cell r="F22">
            <v>4</v>
          </cell>
          <cell r="G22">
            <v>1</v>
          </cell>
          <cell r="H22">
            <v>5</v>
          </cell>
          <cell r="I22">
            <v>3.2</v>
          </cell>
          <cell r="J22">
            <v>2.5</v>
          </cell>
          <cell r="K22">
            <v>2.9750000000000001</v>
          </cell>
          <cell r="L22">
            <v>0.89249999999999996</v>
          </cell>
          <cell r="M22">
            <v>2.5</v>
          </cell>
          <cell r="N22">
            <v>0.5</v>
          </cell>
          <cell r="O22">
            <v>1.3</v>
          </cell>
          <cell r="P22">
            <v>0.26</v>
          </cell>
          <cell r="Q22">
            <v>3.1</v>
          </cell>
          <cell r="R22">
            <v>0.31000000000000005</v>
          </cell>
          <cell r="S22">
            <v>2.2999999999999998</v>
          </cell>
          <cell r="T22">
            <v>0.22999999999999998</v>
          </cell>
          <cell r="U22">
            <v>2.2000000000000002</v>
          </cell>
          <cell r="V22">
            <v>0.22000000000000003</v>
          </cell>
          <cell r="W22">
            <v>2.4125000000000001</v>
          </cell>
          <cell r="X22" t="str">
            <v>repite nivel</v>
          </cell>
        </row>
        <row r="23">
          <cell r="A23">
            <v>10</v>
          </cell>
          <cell r="B23" t="str">
            <v>ELEANY TRUJILLO</v>
          </cell>
          <cell r="C23">
            <v>3</v>
          </cell>
          <cell r="D23">
            <v>4.9000000000000004</v>
          </cell>
          <cell r="E23">
            <v>4.5</v>
          </cell>
          <cell r="F23">
            <v>5</v>
          </cell>
          <cell r="G23">
            <v>3.5</v>
          </cell>
          <cell r="H23">
            <v>4.3</v>
          </cell>
          <cell r="I23">
            <v>5</v>
          </cell>
          <cell r="J23">
            <v>4.8</v>
          </cell>
          <cell r="K23">
            <v>4.375</v>
          </cell>
          <cell r="L23">
            <v>1.3125</v>
          </cell>
          <cell r="M23">
            <v>3.8</v>
          </cell>
          <cell r="N23">
            <v>0.76</v>
          </cell>
          <cell r="O23">
            <v>5</v>
          </cell>
          <cell r="P23">
            <v>1</v>
          </cell>
          <cell r="Q23">
            <v>5</v>
          </cell>
          <cell r="R23">
            <v>0.5</v>
          </cell>
          <cell r="S23">
            <v>4.8</v>
          </cell>
          <cell r="T23">
            <v>0.48</v>
          </cell>
          <cell r="U23">
            <v>4.5</v>
          </cell>
          <cell r="V23">
            <v>0.45</v>
          </cell>
          <cell r="W23">
            <v>4.5025000000000004</v>
          </cell>
          <cell r="X23" t="str">
            <v>proximo nivel</v>
          </cell>
        </row>
        <row r="24">
          <cell r="A24">
            <v>11</v>
          </cell>
          <cell r="B24" t="str">
            <v>FREDY MONTES</v>
          </cell>
          <cell r="C24">
            <v>0.9</v>
          </cell>
          <cell r="D24">
            <v>4.8</v>
          </cell>
          <cell r="E24">
            <v>4.9000000000000004</v>
          </cell>
          <cell r="F24">
            <v>3.6</v>
          </cell>
          <cell r="G24">
            <v>5</v>
          </cell>
          <cell r="H24">
            <v>3.5</v>
          </cell>
          <cell r="I24">
            <v>4.8</v>
          </cell>
          <cell r="J24">
            <v>4.5999999999999996</v>
          </cell>
          <cell r="K24">
            <v>4.0125000000000002</v>
          </cell>
          <cell r="L24">
            <v>1.2037500000000001</v>
          </cell>
          <cell r="M24">
            <v>4.5</v>
          </cell>
          <cell r="N24">
            <v>0.9</v>
          </cell>
          <cell r="O24">
            <v>5</v>
          </cell>
          <cell r="P24">
            <v>1</v>
          </cell>
          <cell r="Q24">
            <v>4.3</v>
          </cell>
          <cell r="R24">
            <v>0.43</v>
          </cell>
          <cell r="S24">
            <v>4.5999999999999996</v>
          </cell>
          <cell r="T24">
            <v>0.45999999999999996</v>
          </cell>
          <cell r="U24">
            <v>3</v>
          </cell>
          <cell r="V24">
            <v>0.30000000000000004</v>
          </cell>
          <cell r="W24">
            <v>4.2937500000000002</v>
          </cell>
          <cell r="X24" t="str">
            <v>proximo nivel</v>
          </cell>
        </row>
        <row r="25">
          <cell r="A25">
            <v>12</v>
          </cell>
          <cell r="B25" t="str">
            <v>JHON TOBON</v>
          </cell>
          <cell r="C25">
            <v>1.2</v>
          </cell>
          <cell r="D25">
            <v>2.6</v>
          </cell>
          <cell r="E25">
            <v>5</v>
          </cell>
          <cell r="F25">
            <v>4.5</v>
          </cell>
          <cell r="G25">
            <v>5</v>
          </cell>
          <cell r="H25">
            <v>4.0999999999999996</v>
          </cell>
          <cell r="I25">
            <v>3.8</v>
          </cell>
          <cell r="J25">
            <v>2.2000000000000002</v>
          </cell>
          <cell r="K25">
            <v>3.55</v>
          </cell>
          <cell r="L25">
            <v>1.0649999999999999</v>
          </cell>
          <cell r="M25">
            <v>4.5</v>
          </cell>
          <cell r="N25">
            <v>0.9</v>
          </cell>
          <cell r="O25">
            <v>4</v>
          </cell>
          <cell r="P25">
            <v>0.8</v>
          </cell>
          <cell r="Q25">
            <v>3.5</v>
          </cell>
          <cell r="R25">
            <v>0.35000000000000003</v>
          </cell>
          <cell r="S25">
            <v>4.8</v>
          </cell>
          <cell r="T25">
            <v>0.48</v>
          </cell>
          <cell r="U25">
            <v>4.3</v>
          </cell>
          <cell r="V25">
            <v>0.43</v>
          </cell>
          <cell r="W25">
            <v>4.0249999999999995</v>
          </cell>
          <cell r="X25" t="str">
            <v>proximo nivel</v>
          </cell>
        </row>
        <row r="26">
          <cell r="A26">
            <v>13</v>
          </cell>
          <cell r="B26" t="str">
            <v>JOSE CIFUENTES</v>
          </cell>
          <cell r="C26">
            <v>5</v>
          </cell>
          <cell r="D26">
            <v>5</v>
          </cell>
          <cell r="E26">
            <v>5</v>
          </cell>
          <cell r="F26">
            <v>2.9</v>
          </cell>
          <cell r="G26">
            <v>5</v>
          </cell>
          <cell r="H26">
            <v>3.8</v>
          </cell>
          <cell r="I26">
            <v>4.2</v>
          </cell>
          <cell r="J26">
            <v>4</v>
          </cell>
          <cell r="K26">
            <v>4.3624999999999998</v>
          </cell>
          <cell r="L26">
            <v>1.3087499999999999</v>
          </cell>
          <cell r="M26">
            <v>4.5</v>
          </cell>
          <cell r="N26">
            <v>0.9</v>
          </cell>
          <cell r="O26">
            <v>4</v>
          </cell>
          <cell r="P26">
            <v>0.8</v>
          </cell>
          <cell r="Q26">
            <v>4.0999999999999996</v>
          </cell>
          <cell r="R26">
            <v>0.41</v>
          </cell>
          <cell r="S26">
            <v>3.1</v>
          </cell>
          <cell r="T26">
            <v>0.31000000000000005</v>
          </cell>
          <cell r="U26">
            <v>4.5</v>
          </cell>
          <cell r="V26">
            <v>0.45</v>
          </cell>
          <cell r="W26">
            <v>4.17875</v>
          </cell>
          <cell r="X26" t="str">
            <v>proximo nivel</v>
          </cell>
        </row>
        <row r="27">
          <cell r="A27">
            <v>14</v>
          </cell>
          <cell r="B27" t="str">
            <v>JOSE DAVID VERGARA</v>
          </cell>
          <cell r="C27">
            <v>5</v>
          </cell>
          <cell r="D27">
            <v>4.5</v>
          </cell>
          <cell r="E27">
            <v>5</v>
          </cell>
          <cell r="F27">
            <v>3.2</v>
          </cell>
          <cell r="G27">
            <v>4.5</v>
          </cell>
          <cell r="H27">
            <v>4</v>
          </cell>
          <cell r="I27">
            <v>4.8</v>
          </cell>
          <cell r="J27">
            <v>5</v>
          </cell>
          <cell r="K27">
            <v>4.5</v>
          </cell>
          <cell r="L27">
            <v>1.3499999999999999</v>
          </cell>
          <cell r="M27">
            <v>3.9</v>
          </cell>
          <cell r="N27">
            <v>0.78</v>
          </cell>
          <cell r="O27">
            <v>3.6</v>
          </cell>
          <cell r="P27">
            <v>0.72000000000000008</v>
          </cell>
          <cell r="Q27">
            <v>3.8</v>
          </cell>
          <cell r="R27">
            <v>0.38</v>
          </cell>
          <cell r="S27">
            <v>5</v>
          </cell>
          <cell r="T27">
            <v>0.5</v>
          </cell>
          <cell r="U27">
            <v>3</v>
          </cell>
          <cell r="V27">
            <v>0.30000000000000004</v>
          </cell>
          <cell r="W27">
            <v>4.03</v>
          </cell>
          <cell r="X27" t="str">
            <v>proximo nivel</v>
          </cell>
        </row>
        <row r="28">
          <cell r="A28">
            <v>15</v>
          </cell>
          <cell r="B28" t="str">
            <v>LAURA GONZALEZ</v>
          </cell>
          <cell r="C28">
            <v>5</v>
          </cell>
          <cell r="D28">
            <v>4.2</v>
          </cell>
          <cell r="E28">
            <v>4.5</v>
          </cell>
          <cell r="F28">
            <v>2.5</v>
          </cell>
          <cell r="G28">
            <v>5</v>
          </cell>
          <cell r="H28">
            <v>3.9</v>
          </cell>
          <cell r="I28">
            <v>5</v>
          </cell>
          <cell r="J28">
            <v>4.8</v>
          </cell>
          <cell r="K28">
            <v>4.3624999999999998</v>
          </cell>
          <cell r="L28">
            <v>1.3087499999999999</v>
          </cell>
          <cell r="M28">
            <v>0</v>
          </cell>
          <cell r="N28">
            <v>0</v>
          </cell>
          <cell r="O28">
            <v>3.1</v>
          </cell>
          <cell r="P28">
            <v>0.62000000000000011</v>
          </cell>
          <cell r="Q28">
            <v>4</v>
          </cell>
          <cell r="R28">
            <v>0.4</v>
          </cell>
          <cell r="S28">
            <v>4.3</v>
          </cell>
          <cell r="T28">
            <v>0.43</v>
          </cell>
          <cell r="U28">
            <v>4</v>
          </cell>
          <cell r="V28">
            <v>0.4</v>
          </cell>
          <cell r="W28">
            <v>3.1587499999999999</v>
          </cell>
          <cell r="X28" t="str">
            <v>proximo nivel</v>
          </cell>
        </row>
        <row r="29">
          <cell r="A29">
            <v>16</v>
          </cell>
          <cell r="B29" t="str">
            <v>LINA JARAMILLO</v>
          </cell>
          <cell r="C29">
            <v>4.9000000000000004</v>
          </cell>
          <cell r="D29">
            <v>3.2</v>
          </cell>
          <cell r="E29">
            <v>4.9000000000000004</v>
          </cell>
          <cell r="F29">
            <v>3.5</v>
          </cell>
          <cell r="G29">
            <v>3.9</v>
          </cell>
          <cell r="H29">
            <v>4.5</v>
          </cell>
          <cell r="I29">
            <v>3.5</v>
          </cell>
          <cell r="J29">
            <v>4.5</v>
          </cell>
          <cell r="K29">
            <v>4.1124999999999998</v>
          </cell>
          <cell r="L29">
            <v>1.2337499999999999</v>
          </cell>
          <cell r="M29">
            <v>4.8</v>
          </cell>
          <cell r="N29">
            <v>0.96</v>
          </cell>
          <cell r="O29">
            <v>3.7</v>
          </cell>
          <cell r="P29">
            <v>0.7400000000000001</v>
          </cell>
          <cell r="Q29">
            <v>3.9</v>
          </cell>
          <cell r="R29">
            <v>0.39</v>
          </cell>
          <cell r="S29">
            <v>3.5</v>
          </cell>
          <cell r="T29">
            <v>0.35000000000000003</v>
          </cell>
          <cell r="U29">
            <v>3.5</v>
          </cell>
          <cell r="V29">
            <v>0.35000000000000003</v>
          </cell>
          <cell r="W29">
            <v>4.0237499999999997</v>
          </cell>
          <cell r="X29" t="str">
            <v>proximo nivel</v>
          </cell>
        </row>
        <row r="30">
          <cell r="A30">
            <v>17</v>
          </cell>
          <cell r="B30" t="str">
            <v>OSMAIRA VELEZ</v>
          </cell>
          <cell r="C30">
            <v>3.9</v>
          </cell>
          <cell r="D30">
            <v>5</v>
          </cell>
          <cell r="E30">
            <v>4.8</v>
          </cell>
          <cell r="F30">
            <v>4</v>
          </cell>
          <cell r="G30">
            <v>5</v>
          </cell>
          <cell r="H30">
            <v>5</v>
          </cell>
          <cell r="I30">
            <v>2.2999999999999998</v>
          </cell>
          <cell r="J30">
            <v>5</v>
          </cell>
          <cell r="K30">
            <v>4.375</v>
          </cell>
          <cell r="L30">
            <v>1.3125</v>
          </cell>
          <cell r="M30">
            <v>3.7</v>
          </cell>
          <cell r="N30">
            <v>0.7400000000000001</v>
          </cell>
          <cell r="O30">
            <v>4.5</v>
          </cell>
          <cell r="P30">
            <v>0.9</v>
          </cell>
          <cell r="Q30">
            <v>4.5</v>
          </cell>
          <cell r="R30">
            <v>0.45</v>
          </cell>
          <cell r="S30">
            <v>4.0999999999999996</v>
          </cell>
          <cell r="T30">
            <v>0.41</v>
          </cell>
          <cell r="U30">
            <v>4.5</v>
          </cell>
          <cell r="V30">
            <v>0.45</v>
          </cell>
          <cell r="W30">
            <v>4.2625000000000002</v>
          </cell>
          <cell r="X30" t="str">
            <v>proximo nivel</v>
          </cell>
        </row>
        <row r="31">
          <cell r="A31">
            <v>18</v>
          </cell>
          <cell r="B31" t="str">
            <v>PABLO GOMEZ</v>
          </cell>
          <cell r="C31">
            <v>3.8</v>
          </cell>
          <cell r="D31">
            <v>4.8</v>
          </cell>
          <cell r="E31">
            <v>4.5999999999999996</v>
          </cell>
          <cell r="F31">
            <v>5</v>
          </cell>
          <cell r="G31">
            <v>5</v>
          </cell>
          <cell r="H31">
            <v>3.4</v>
          </cell>
          <cell r="I31">
            <v>2.9</v>
          </cell>
          <cell r="J31">
            <v>1</v>
          </cell>
          <cell r="K31">
            <v>3.8124999999999996</v>
          </cell>
          <cell r="L31">
            <v>1.1437499999999998</v>
          </cell>
          <cell r="M31">
            <v>3.8</v>
          </cell>
          <cell r="N31">
            <v>0.76</v>
          </cell>
          <cell r="O31">
            <v>5</v>
          </cell>
          <cell r="P31">
            <v>1</v>
          </cell>
          <cell r="Q31">
            <v>5</v>
          </cell>
          <cell r="R31">
            <v>0.5</v>
          </cell>
          <cell r="S31">
            <v>3.8</v>
          </cell>
          <cell r="T31">
            <v>0.38</v>
          </cell>
          <cell r="U31">
            <v>4.5</v>
          </cell>
          <cell r="V31">
            <v>0.45</v>
          </cell>
          <cell r="W31">
            <v>4.2337499999999997</v>
          </cell>
          <cell r="X31" t="str">
            <v>proximo nivel</v>
          </cell>
        </row>
        <row r="32">
          <cell r="A32">
            <v>19</v>
          </cell>
          <cell r="B32" t="str">
            <v>ROBINSON VARGAS</v>
          </cell>
          <cell r="C32">
            <v>5</v>
          </cell>
          <cell r="D32">
            <v>4.9000000000000004</v>
          </cell>
          <cell r="E32">
            <v>4.2</v>
          </cell>
          <cell r="F32">
            <v>4</v>
          </cell>
          <cell r="G32">
            <v>4.8</v>
          </cell>
          <cell r="H32">
            <v>5</v>
          </cell>
          <cell r="I32">
            <v>4.5999999999999996</v>
          </cell>
          <cell r="J32">
            <v>4.5</v>
          </cell>
          <cell r="K32">
            <v>4.625</v>
          </cell>
          <cell r="L32">
            <v>1.3875</v>
          </cell>
          <cell r="M32">
            <v>3.5</v>
          </cell>
          <cell r="N32">
            <v>0.70000000000000007</v>
          </cell>
          <cell r="O32">
            <v>5</v>
          </cell>
          <cell r="P32">
            <v>1</v>
          </cell>
          <cell r="Q32">
            <v>4</v>
          </cell>
          <cell r="R32">
            <v>0.4</v>
          </cell>
          <cell r="S32">
            <v>4</v>
          </cell>
          <cell r="T32">
            <v>0.4</v>
          </cell>
          <cell r="U32">
            <v>4.5</v>
          </cell>
          <cell r="V32">
            <v>0.45</v>
          </cell>
          <cell r="W32">
            <v>4.3374999999999995</v>
          </cell>
          <cell r="X32" t="str">
            <v>proximo nivel</v>
          </cell>
        </row>
        <row r="33">
          <cell r="A33">
            <v>20</v>
          </cell>
          <cell r="B33" t="str">
            <v>SANDRA MONTOYA</v>
          </cell>
          <cell r="C33">
            <v>4</v>
          </cell>
          <cell r="D33">
            <v>5</v>
          </cell>
          <cell r="E33">
            <v>3.6</v>
          </cell>
          <cell r="F33">
            <v>4</v>
          </cell>
          <cell r="G33">
            <v>4.8</v>
          </cell>
          <cell r="H33">
            <v>3.2</v>
          </cell>
          <cell r="I33">
            <v>4.5</v>
          </cell>
          <cell r="J33">
            <v>4.5999999999999996</v>
          </cell>
          <cell r="K33">
            <v>4.2125000000000004</v>
          </cell>
          <cell r="L33">
            <v>1.2637500000000002</v>
          </cell>
          <cell r="M33">
            <v>4</v>
          </cell>
          <cell r="N33">
            <v>0.8</v>
          </cell>
          <cell r="O33">
            <v>5</v>
          </cell>
          <cell r="P33">
            <v>1</v>
          </cell>
          <cell r="Q33">
            <v>4</v>
          </cell>
          <cell r="R33">
            <v>0.4</v>
          </cell>
          <cell r="S33">
            <v>3.9</v>
          </cell>
          <cell r="T33">
            <v>0.39</v>
          </cell>
          <cell r="U33">
            <v>3.5</v>
          </cell>
          <cell r="V33">
            <v>0.35000000000000003</v>
          </cell>
          <cell r="W33">
            <v>4.2037500000000003</v>
          </cell>
          <cell r="X33" t="str">
            <v>proximo nivel</v>
          </cell>
        </row>
        <row r="34">
          <cell r="A34">
            <v>21</v>
          </cell>
          <cell r="B34" t="str">
            <v>no existe</v>
          </cell>
        </row>
        <row r="35">
          <cell r="A35">
            <v>22</v>
          </cell>
          <cell r="B35" t="str">
            <v>no existe</v>
          </cell>
          <cell r="W35" t="str">
            <v>MAX</v>
          </cell>
          <cell r="X35">
            <v>4.5025000000000004</v>
          </cell>
        </row>
        <row r="36">
          <cell r="A36">
            <v>23</v>
          </cell>
          <cell r="B36" t="str">
            <v>no existe</v>
          </cell>
          <cell r="W36" t="str">
            <v>MIN</v>
          </cell>
          <cell r="X36">
            <v>2.4125000000000001</v>
          </cell>
        </row>
        <row r="37">
          <cell r="A37">
            <v>24</v>
          </cell>
          <cell r="B37" t="str">
            <v>no existe</v>
          </cell>
          <cell r="W37" t="str">
            <v>Promedio</v>
          </cell>
          <cell r="X37">
            <v>3.8843750000000008</v>
          </cell>
        </row>
        <row r="38">
          <cell r="A38">
            <v>25</v>
          </cell>
          <cell r="B38" t="str">
            <v>no existe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workbookViewId="0">
      <selection activeCell="B14" sqref="B14"/>
    </sheetView>
  </sheetViews>
  <sheetFormatPr baseColWidth="10" defaultColWidth="11.42578125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5" t="s">
        <v>22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1:15" ht="15.75" customHeight="1" thickBo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</row>
    <row r="11" spans="1:15" ht="14.25" customHeight="1" thickBot="1" x14ac:dyDescent="0.3">
      <c r="A11" s="29" t="s">
        <v>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</row>
    <row r="12" spans="1:15" ht="15.75" customHeight="1" thickTop="1" thickBot="1" x14ac:dyDescent="0.3">
      <c r="A12" s="30" t="s">
        <v>31</v>
      </c>
      <c r="B12" s="30"/>
      <c r="C12" s="31">
        <v>0.3</v>
      </c>
      <c r="D12" s="31"/>
      <c r="E12" s="31"/>
      <c r="F12" s="31"/>
      <c r="G12" s="31"/>
      <c r="H12" s="31"/>
      <c r="I12" s="31"/>
      <c r="J12" s="31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30"/>
      <c r="B13" s="30"/>
      <c r="C13" s="32" t="s">
        <v>28</v>
      </c>
      <c r="D13" s="32"/>
      <c r="E13" s="32"/>
      <c r="F13" s="32"/>
      <c r="G13" s="32"/>
      <c r="H13" s="32"/>
      <c r="I13" s="32"/>
      <c r="J13" s="32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9"/>
  <sheetViews>
    <sheetView topLeftCell="J6" workbookViewId="0">
      <selection activeCell="W14" sqref="W14"/>
    </sheetView>
  </sheetViews>
  <sheetFormatPr baseColWidth="10" defaultColWidth="11.42578125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1" width="8" style="1" customWidth="1"/>
    <col min="12" max="12" width="9.42578125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5" t="s">
        <v>22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33"/>
    </row>
    <row r="10" spans="1:24" ht="15.75" customHeight="1" thickBot="1" x14ac:dyDescent="0.3">
      <c r="A10" s="27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34"/>
    </row>
    <row r="11" spans="1:24" ht="14.25" customHeight="1" thickBot="1" x14ac:dyDescent="0.3">
      <c r="A11" s="29" t="s">
        <v>26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</row>
    <row r="12" spans="1:24" ht="15.75" customHeight="1" thickTop="1" thickBot="1" x14ac:dyDescent="0.3">
      <c r="A12" s="30" t="s">
        <v>31</v>
      </c>
      <c r="B12" s="30"/>
      <c r="C12" s="31"/>
      <c r="D12" s="31"/>
      <c r="E12" s="31"/>
      <c r="F12" s="31"/>
      <c r="G12" s="31"/>
      <c r="H12" s="31"/>
      <c r="I12" s="31"/>
      <c r="J12" s="31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30"/>
      <c r="B13" s="30"/>
      <c r="C13" s="32" t="s">
        <v>28</v>
      </c>
      <c r="D13" s="32"/>
      <c r="E13" s="32"/>
      <c r="F13" s="32"/>
      <c r="G13" s="32"/>
      <c r="H13" s="32"/>
      <c r="I13" s="32"/>
      <c r="J13" s="32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 t="shared" ref="B14:B38" si="0">IF(ISERROR(VLOOKUP(A14,datosestudiantes,2,FALSE)),"no existe",VLOOKUP(A14,datosestudiantes,2,FALSE))</f>
        <v>ALEJANDRO SEPULVEDA</v>
      </c>
      <c r="C14" s="11">
        <f t="shared" ref="C14:C33" si="1">VLOOKUP(A14,datosestudiantes,3,FALSE)</f>
        <v>4.3</v>
      </c>
      <c r="D14" s="11">
        <f t="shared" ref="D14:D33" si="2">VLOOKUP(A14,datosestudiantes,4,FALSE)</f>
        <v>1.2</v>
      </c>
      <c r="E14" s="11">
        <f t="shared" ref="E14:E33" si="3">VLOOKUP(A14,datosestudiantes,5,FALSE)</f>
        <v>2.9</v>
      </c>
      <c r="F14" s="11">
        <f t="shared" ref="F14:F33" si="4">VLOOKUP(A14,datosestudiantes,6,FALSE)</f>
        <v>4.5</v>
      </c>
      <c r="G14" s="11">
        <f t="shared" ref="G14:G33" si="5">VLOOKUP(A14,datosestudiantes,7,FALSE)</f>
        <v>4.8</v>
      </c>
      <c r="H14" s="11">
        <f t="shared" ref="H14:H33" si="6">VLOOKUP(A14,datosestudiantes,8,FALSE)</f>
        <v>3.9</v>
      </c>
      <c r="I14" s="13">
        <f t="shared" ref="I14:I33" si="7">VLOOKUP(A14,datosestudiantes,9,FALSE)</f>
        <v>4.2</v>
      </c>
      <c r="J14" s="13">
        <f t="shared" ref="J14:J33" si="8">VLOOKUP(A14,datosestudiantes,10,FALSE)</f>
        <v>4</v>
      </c>
      <c r="K14" s="13">
        <f>AVERAGE(C14:J14)</f>
        <v>3.7249999999999996</v>
      </c>
      <c r="L14" s="13">
        <f>K14*$L$13</f>
        <v>1.1174999999999999</v>
      </c>
      <c r="M14" s="11">
        <f t="shared" ref="M14:M33" si="9">VLOOKUP(A14,datosestudiantes,11,)</f>
        <v>3.8</v>
      </c>
      <c r="N14" s="12">
        <f>M14*$N$13</f>
        <v>0.76</v>
      </c>
      <c r="O14" s="11">
        <f t="shared" ref="O14:O33" si="10">VLOOKUP(A14,datosestudiantes,12,FALSE)</f>
        <v>4.3</v>
      </c>
      <c r="P14" s="12">
        <f>O14*$P$13</f>
        <v>0.86</v>
      </c>
      <c r="Q14" s="13">
        <f t="shared" ref="Q14:Q33" si="11">VLOOKUP(A14,datosestudiantes,13,FALSE)</f>
        <v>3.4</v>
      </c>
      <c r="R14" s="12">
        <f>Q14*$R$13</f>
        <v>0.34</v>
      </c>
      <c r="S14" s="13">
        <f t="shared" ref="S14:S33" si="12">VLOOKUP(A14,datosestudiantes,14,FALSE)</f>
        <v>2.9</v>
      </c>
      <c r="T14" s="12">
        <f>S14*$T$13</f>
        <v>0.28999999999999998</v>
      </c>
      <c r="U14" s="11">
        <f t="shared" ref="U14:U33" si="13">VLOOKUP(A14,datosestudiantes,15,FALSE)</f>
        <v>3.5</v>
      </c>
      <c r="V14" s="12">
        <f>U14*$V$13</f>
        <v>0.35000000000000003</v>
      </c>
      <c r="W14" s="12">
        <f>L14+N14+P14+R14+T14+V14</f>
        <v>3.7174999999999998</v>
      </c>
      <c r="X14" s="21" t="str">
        <f>IF(W14&gt;3,"proximo nivel",IF(W14&gt;=2.5,"habilita","repite nivel"))</f>
        <v>proximo nivel</v>
      </c>
    </row>
    <row r="15" spans="1:24" s="2" customFormat="1" ht="17.25" thickTop="1" thickBot="1" x14ac:dyDescent="0.3">
      <c r="A15" s="3">
        <v>2</v>
      </c>
      <c r="B15" s="3" t="str">
        <f t="shared" si="0"/>
        <v>CARLOS JARAMILLO</v>
      </c>
      <c r="C15" s="11">
        <f t="shared" si="1"/>
        <v>4</v>
      </c>
      <c r="D15" s="11">
        <f t="shared" si="2"/>
        <v>4.0999999999999996</v>
      </c>
      <c r="E15" s="11">
        <f t="shared" si="3"/>
        <v>3.8</v>
      </c>
      <c r="F15" s="11">
        <f t="shared" si="4"/>
        <v>2.2000000000000002</v>
      </c>
      <c r="G15" s="11">
        <f t="shared" si="5"/>
        <v>1.9</v>
      </c>
      <c r="H15" s="11">
        <f t="shared" si="6"/>
        <v>3</v>
      </c>
      <c r="I15" s="13">
        <f t="shared" si="7"/>
        <v>4.8</v>
      </c>
      <c r="J15" s="13">
        <f t="shared" si="8"/>
        <v>5</v>
      </c>
      <c r="K15" s="13">
        <f t="shared" ref="K15:K33" si="14">AVERAGE(C15:J15)</f>
        <v>3.6</v>
      </c>
      <c r="L15" s="13">
        <f t="shared" ref="L15:L33" si="15">K15*$L$13</f>
        <v>1.08</v>
      </c>
      <c r="M15" s="11">
        <f t="shared" si="9"/>
        <v>4.5999999999999996</v>
      </c>
      <c r="N15" s="12">
        <f t="shared" ref="N15:N33" si="16">M15*$N$13</f>
        <v>0.91999999999999993</v>
      </c>
      <c r="O15" s="11">
        <f t="shared" si="10"/>
        <v>3.2</v>
      </c>
      <c r="P15" s="12">
        <f t="shared" ref="P15:P33" si="17">O15*$P$13</f>
        <v>0.64000000000000012</v>
      </c>
      <c r="Q15" s="13">
        <f t="shared" si="11"/>
        <v>2.5</v>
      </c>
      <c r="R15" s="12">
        <f t="shared" ref="R15:R33" si="18">Q15*$R$13</f>
        <v>0.25</v>
      </c>
      <c r="S15" s="13">
        <f t="shared" si="12"/>
        <v>4.2</v>
      </c>
      <c r="T15" s="12">
        <f t="shared" ref="T15:T33" si="19">S15*$T$13</f>
        <v>0.42000000000000004</v>
      </c>
      <c r="U15" s="11">
        <f t="shared" si="13"/>
        <v>4</v>
      </c>
      <c r="V15" s="12">
        <f t="shared" ref="V15:V33" si="20">U15*$V$13</f>
        <v>0.4</v>
      </c>
      <c r="W15" s="12">
        <f t="shared" ref="W15:W33" si="21">L15+N15+P15+R15+T15+V15</f>
        <v>3.71</v>
      </c>
      <c r="X15" s="21" t="str">
        <f t="shared" ref="X15:X33" si="22">IF(W15&gt;3,"proximo nivel",IF(W15&gt;=2.5,"habilita","repite nivel"))</f>
        <v>proximo nivel</v>
      </c>
    </row>
    <row r="16" spans="1:24" s="2" customFormat="1" ht="17.25" thickTop="1" thickBot="1" x14ac:dyDescent="0.3">
      <c r="A16" s="3">
        <v>3</v>
      </c>
      <c r="B16" s="3" t="str">
        <f t="shared" si="0"/>
        <v>CARLOS VERGARA</v>
      </c>
      <c r="C16" s="11">
        <f t="shared" si="1"/>
        <v>4.5</v>
      </c>
      <c r="D16" s="11">
        <f t="shared" si="2"/>
        <v>3.8</v>
      </c>
      <c r="E16" s="11">
        <f t="shared" si="3"/>
        <v>4.2</v>
      </c>
      <c r="F16" s="11">
        <f t="shared" si="4"/>
        <v>4</v>
      </c>
      <c r="G16" s="11">
        <f t="shared" si="5"/>
        <v>5</v>
      </c>
      <c r="H16" s="11">
        <f t="shared" si="6"/>
        <v>5</v>
      </c>
      <c r="I16" s="13">
        <f t="shared" si="7"/>
        <v>5</v>
      </c>
      <c r="J16" s="13">
        <f t="shared" si="8"/>
        <v>4.8</v>
      </c>
      <c r="K16" s="13">
        <f t="shared" si="14"/>
        <v>4.5374999999999996</v>
      </c>
      <c r="L16" s="13">
        <f t="shared" si="15"/>
        <v>1.3612499999999998</v>
      </c>
      <c r="M16" s="11">
        <f t="shared" si="9"/>
        <v>4.5</v>
      </c>
      <c r="N16" s="12">
        <f t="shared" si="16"/>
        <v>0.9</v>
      </c>
      <c r="O16" s="11">
        <f t="shared" si="10"/>
        <v>4.5999999999999996</v>
      </c>
      <c r="P16" s="12">
        <f t="shared" si="17"/>
        <v>0.91999999999999993</v>
      </c>
      <c r="Q16" s="13">
        <f t="shared" si="11"/>
        <v>3.8</v>
      </c>
      <c r="R16" s="12">
        <f t="shared" si="18"/>
        <v>0.38</v>
      </c>
      <c r="S16" s="13">
        <f t="shared" si="12"/>
        <v>4.5</v>
      </c>
      <c r="T16" s="12">
        <f t="shared" si="19"/>
        <v>0.45</v>
      </c>
      <c r="U16" s="11">
        <f t="shared" si="13"/>
        <v>4</v>
      </c>
      <c r="V16" s="12">
        <f t="shared" si="20"/>
        <v>0.4</v>
      </c>
      <c r="W16" s="12">
        <f t="shared" si="21"/>
        <v>4.4112499999999999</v>
      </c>
      <c r="X16" s="21" t="str">
        <f t="shared" si="22"/>
        <v>proximo nivel</v>
      </c>
    </row>
    <row r="17" spans="1:24" ht="17.25" thickTop="1" thickBot="1" x14ac:dyDescent="0.3">
      <c r="A17" s="3">
        <v>4</v>
      </c>
      <c r="B17" s="3" t="str">
        <f t="shared" si="0"/>
        <v>CESAR GUARIN</v>
      </c>
      <c r="C17" s="11">
        <f t="shared" si="1"/>
        <v>3.5</v>
      </c>
      <c r="D17" s="11">
        <f t="shared" si="2"/>
        <v>4</v>
      </c>
      <c r="E17" s="11">
        <f t="shared" si="3"/>
        <v>4.8</v>
      </c>
      <c r="F17" s="11">
        <f t="shared" si="4"/>
        <v>5</v>
      </c>
      <c r="G17" s="11">
        <f t="shared" si="5"/>
        <v>2.5</v>
      </c>
      <c r="H17" s="11">
        <f t="shared" si="6"/>
        <v>3.9</v>
      </c>
      <c r="I17" s="13">
        <f t="shared" si="7"/>
        <v>3.5</v>
      </c>
      <c r="J17" s="13">
        <f t="shared" si="8"/>
        <v>4.5</v>
      </c>
      <c r="K17" s="13">
        <f t="shared" si="14"/>
        <v>3.9624999999999999</v>
      </c>
      <c r="L17" s="13">
        <f t="shared" si="15"/>
        <v>1.18875</v>
      </c>
      <c r="M17" s="11">
        <f t="shared" si="9"/>
        <v>2.9</v>
      </c>
      <c r="N17" s="12">
        <f t="shared" si="16"/>
        <v>0.57999999999999996</v>
      </c>
      <c r="O17" s="11">
        <f t="shared" si="10"/>
        <v>3</v>
      </c>
      <c r="P17" s="12">
        <f t="shared" si="17"/>
        <v>0.60000000000000009</v>
      </c>
      <c r="Q17" s="13">
        <f t="shared" si="11"/>
        <v>4.5</v>
      </c>
      <c r="R17" s="12">
        <f t="shared" si="18"/>
        <v>0.45</v>
      </c>
      <c r="S17" s="13">
        <f t="shared" si="12"/>
        <v>1</v>
      </c>
      <c r="T17" s="12">
        <f t="shared" si="19"/>
        <v>0.1</v>
      </c>
      <c r="U17" s="11">
        <f t="shared" si="13"/>
        <v>3.5</v>
      </c>
      <c r="V17" s="12">
        <f t="shared" si="20"/>
        <v>0.35000000000000003</v>
      </c>
      <c r="W17" s="12">
        <f t="shared" si="21"/>
        <v>3.2687500000000003</v>
      </c>
      <c r="X17" s="21" t="str">
        <f t="shared" si="22"/>
        <v>proximo nivel</v>
      </c>
    </row>
    <row r="18" spans="1:24" ht="17.25" thickTop="1" thickBot="1" x14ac:dyDescent="0.3">
      <c r="A18" s="3">
        <v>5</v>
      </c>
      <c r="B18" s="3" t="str">
        <f t="shared" si="0"/>
        <v>CLAUDIA MONTES</v>
      </c>
      <c r="C18" s="11">
        <f t="shared" si="1"/>
        <v>5</v>
      </c>
      <c r="D18" s="11">
        <f t="shared" si="2"/>
        <v>3.9</v>
      </c>
      <c r="E18" s="11">
        <f t="shared" si="3"/>
        <v>5</v>
      </c>
      <c r="F18" s="11">
        <f t="shared" si="4"/>
        <v>4.8</v>
      </c>
      <c r="G18" s="11">
        <f t="shared" si="5"/>
        <v>4.3</v>
      </c>
      <c r="H18" s="11">
        <f t="shared" si="6"/>
        <v>0</v>
      </c>
      <c r="I18" s="13">
        <f t="shared" si="7"/>
        <v>2.2999999999999998</v>
      </c>
      <c r="J18" s="13">
        <f t="shared" si="8"/>
        <v>5</v>
      </c>
      <c r="K18" s="13">
        <f t="shared" si="14"/>
        <v>3.7875000000000001</v>
      </c>
      <c r="L18" s="13">
        <f t="shared" si="15"/>
        <v>1.13625</v>
      </c>
      <c r="M18" s="11">
        <f t="shared" si="9"/>
        <v>3.2</v>
      </c>
      <c r="N18" s="12">
        <f t="shared" si="16"/>
        <v>0.64000000000000012</v>
      </c>
      <c r="O18" s="11">
        <f t="shared" si="10"/>
        <v>5</v>
      </c>
      <c r="P18" s="12">
        <f t="shared" si="17"/>
        <v>1</v>
      </c>
      <c r="Q18" s="13">
        <f t="shared" si="11"/>
        <v>4.5</v>
      </c>
      <c r="R18" s="12">
        <f t="shared" si="18"/>
        <v>0.45</v>
      </c>
      <c r="S18" s="13">
        <f t="shared" si="12"/>
        <v>5</v>
      </c>
      <c r="T18" s="12">
        <f t="shared" si="19"/>
        <v>0.5</v>
      </c>
      <c r="U18" s="11">
        <f t="shared" si="13"/>
        <v>3</v>
      </c>
      <c r="V18" s="12">
        <f t="shared" si="20"/>
        <v>0.30000000000000004</v>
      </c>
      <c r="W18" s="12">
        <f t="shared" si="21"/>
        <v>4.0262500000000001</v>
      </c>
      <c r="X18" s="21" t="str">
        <f t="shared" si="22"/>
        <v>proximo nivel</v>
      </c>
    </row>
    <row r="19" spans="1:24" ht="17.25" thickTop="1" thickBot="1" x14ac:dyDescent="0.3">
      <c r="A19" s="3">
        <v>6</v>
      </c>
      <c r="B19" s="3" t="str">
        <f t="shared" si="0"/>
        <v>DEISY BUSTAMANTE</v>
      </c>
      <c r="C19" s="11">
        <f t="shared" si="1"/>
        <v>3.2</v>
      </c>
      <c r="D19" s="11">
        <f t="shared" si="2"/>
        <v>2.4</v>
      </c>
      <c r="E19" s="11">
        <f t="shared" si="3"/>
        <v>3.5</v>
      </c>
      <c r="F19" s="11">
        <f t="shared" si="4"/>
        <v>4.5</v>
      </c>
      <c r="G19" s="11">
        <f t="shared" si="5"/>
        <v>4.5</v>
      </c>
      <c r="H19" s="11">
        <f t="shared" si="6"/>
        <v>5</v>
      </c>
      <c r="I19" s="13">
        <f t="shared" si="7"/>
        <v>2.9</v>
      </c>
      <c r="J19" s="13">
        <f t="shared" si="8"/>
        <v>1</v>
      </c>
      <c r="K19" s="13">
        <f t="shared" si="14"/>
        <v>3.375</v>
      </c>
      <c r="L19" s="13">
        <f t="shared" si="15"/>
        <v>1.0125</v>
      </c>
      <c r="M19" s="11">
        <f t="shared" si="9"/>
        <v>4.9000000000000004</v>
      </c>
      <c r="N19" s="12">
        <f t="shared" si="16"/>
        <v>0.98000000000000009</v>
      </c>
      <c r="O19" s="11">
        <f t="shared" si="10"/>
        <v>4.3</v>
      </c>
      <c r="P19" s="12">
        <f t="shared" si="17"/>
        <v>0.86</v>
      </c>
      <c r="Q19" s="13">
        <f t="shared" si="11"/>
        <v>4.5</v>
      </c>
      <c r="R19" s="12">
        <f t="shared" si="18"/>
        <v>0.45</v>
      </c>
      <c r="S19" s="13">
        <f t="shared" si="12"/>
        <v>5</v>
      </c>
      <c r="T19" s="12">
        <f t="shared" si="19"/>
        <v>0.5</v>
      </c>
      <c r="U19" s="11">
        <f t="shared" si="13"/>
        <v>3.5</v>
      </c>
      <c r="V19" s="12">
        <f t="shared" si="20"/>
        <v>0.35000000000000003</v>
      </c>
      <c r="W19" s="12">
        <f t="shared" si="21"/>
        <v>4.1524999999999999</v>
      </c>
      <c r="X19" s="21" t="str">
        <f t="shared" si="22"/>
        <v>proximo nivel</v>
      </c>
    </row>
    <row r="20" spans="1:24" ht="17.25" thickTop="1" thickBot="1" x14ac:dyDescent="0.3">
      <c r="A20" s="3">
        <v>7</v>
      </c>
      <c r="B20" s="3" t="str">
        <f t="shared" si="0"/>
        <v>DEISY HERRERA</v>
      </c>
      <c r="C20" s="11">
        <f t="shared" si="1"/>
        <v>5</v>
      </c>
      <c r="D20" s="11">
        <f t="shared" si="2"/>
        <v>5</v>
      </c>
      <c r="E20" s="11">
        <f t="shared" si="3"/>
        <v>2.2999999999999998</v>
      </c>
      <c r="F20" s="11">
        <f t="shared" si="4"/>
        <v>5</v>
      </c>
      <c r="G20" s="11">
        <f t="shared" si="5"/>
        <v>3.8</v>
      </c>
      <c r="H20" s="11">
        <f t="shared" si="6"/>
        <v>4.8</v>
      </c>
      <c r="I20" s="13">
        <f t="shared" si="7"/>
        <v>4.5999999999999996</v>
      </c>
      <c r="J20" s="13">
        <f t="shared" si="8"/>
        <v>4.5</v>
      </c>
      <c r="K20" s="13">
        <f t="shared" si="14"/>
        <v>4.375</v>
      </c>
      <c r="L20" s="13">
        <f t="shared" si="15"/>
        <v>1.3125</v>
      </c>
      <c r="M20" s="11">
        <f t="shared" si="9"/>
        <v>2</v>
      </c>
      <c r="N20" s="12">
        <f t="shared" si="16"/>
        <v>0.4</v>
      </c>
      <c r="O20" s="11">
        <f t="shared" si="10"/>
        <v>5</v>
      </c>
      <c r="P20" s="12">
        <f t="shared" si="17"/>
        <v>1</v>
      </c>
      <c r="Q20" s="13">
        <f t="shared" si="11"/>
        <v>3.9</v>
      </c>
      <c r="R20" s="12">
        <f t="shared" si="18"/>
        <v>0.39</v>
      </c>
      <c r="S20" s="13">
        <f t="shared" si="12"/>
        <v>2</v>
      </c>
      <c r="T20" s="12">
        <f t="shared" si="19"/>
        <v>0.2</v>
      </c>
      <c r="U20" s="11">
        <f t="shared" si="13"/>
        <v>4.5</v>
      </c>
      <c r="V20" s="12">
        <f t="shared" si="20"/>
        <v>0.45</v>
      </c>
      <c r="W20" s="12">
        <f t="shared" si="21"/>
        <v>3.7525000000000004</v>
      </c>
      <c r="X20" s="21" t="str">
        <f t="shared" si="22"/>
        <v>proximo nivel</v>
      </c>
    </row>
    <row r="21" spans="1:24" ht="17.25" thickTop="1" thickBot="1" x14ac:dyDescent="0.3">
      <c r="A21" s="3">
        <v>8</v>
      </c>
      <c r="B21" s="3" t="str">
        <f t="shared" si="0"/>
        <v>DIANA VALENCIA</v>
      </c>
      <c r="C21" s="11">
        <f t="shared" si="1"/>
        <v>2.8</v>
      </c>
      <c r="D21" s="11">
        <f t="shared" si="2"/>
        <v>2.2999999999999998</v>
      </c>
      <c r="E21" s="11">
        <f t="shared" si="3"/>
        <v>2.9</v>
      </c>
      <c r="F21" s="11">
        <f t="shared" si="4"/>
        <v>1.9</v>
      </c>
      <c r="G21" s="11">
        <f t="shared" si="5"/>
        <v>0</v>
      </c>
      <c r="H21" s="11">
        <f t="shared" si="6"/>
        <v>1.6</v>
      </c>
      <c r="I21" s="13">
        <f t="shared" si="7"/>
        <v>1</v>
      </c>
      <c r="J21" s="13">
        <f t="shared" si="8"/>
        <v>1.8</v>
      </c>
      <c r="K21" s="13">
        <f t="shared" si="14"/>
        <v>1.7875000000000001</v>
      </c>
      <c r="L21" s="13">
        <f t="shared" si="15"/>
        <v>0.53625</v>
      </c>
      <c r="M21" s="11">
        <f t="shared" si="9"/>
        <v>3</v>
      </c>
      <c r="N21" s="12">
        <f t="shared" si="16"/>
        <v>0.60000000000000009</v>
      </c>
      <c r="O21" s="11">
        <f t="shared" si="10"/>
        <v>3.9</v>
      </c>
      <c r="P21" s="12">
        <f t="shared" si="17"/>
        <v>0.78</v>
      </c>
      <c r="Q21" s="13">
        <f t="shared" si="11"/>
        <v>3</v>
      </c>
      <c r="R21" s="12">
        <f t="shared" si="18"/>
        <v>0.30000000000000004</v>
      </c>
      <c r="S21" s="13">
        <f t="shared" si="12"/>
        <v>3.5</v>
      </c>
      <c r="T21" s="12">
        <f t="shared" si="19"/>
        <v>0.35000000000000003</v>
      </c>
      <c r="U21" s="11">
        <f t="shared" si="13"/>
        <v>4.2</v>
      </c>
      <c r="V21" s="12">
        <f t="shared" si="20"/>
        <v>0.42000000000000004</v>
      </c>
      <c r="W21" s="12">
        <f t="shared" si="21"/>
        <v>2.9862500000000001</v>
      </c>
      <c r="X21" s="21" t="str">
        <f t="shared" si="22"/>
        <v>habilita</v>
      </c>
    </row>
    <row r="22" spans="1:24" ht="17.25" thickTop="1" thickBot="1" x14ac:dyDescent="0.3">
      <c r="A22" s="3">
        <v>9</v>
      </c>
      <c r="B22" s="3" t="str">
        <f t="shared" si="0"/>
        <v>DIEGO GONZALEZ</v>
      </c>
      <c r="C22" s="11">
        <f t="shared" si="1"/>
        <v>0</v>
      </c>
      <c r="D22" s="11">
        <f t="shared" si="2"/>
        <v>3.9</v>
      </c>
      <c r="E22" s="11">
        <f t="shared" si="3"/>
        <v>4.2</v>
      </c>
      <c r="F22" s="11">
        <f t="shared" si="4"/>
        <v>4</v>
      </c>
      <c r="G22" s="11">
        <f t="shared" si="5"/>
        <v>1</v>
      </c>
      <c r="H22" s="11">
        <f t="shared" si="6"/>
        <v>5</v>
      </c>
      <c r="I22" s="13">
        <f t="shared" si="7"/>
        <v>3.2</v>
      </c>
      <c r="J22" s="13">
        <f t="shared" si="8"/>
        <v>2.5</v>
      </c>
      <c r="K22" s="13">
        <f t="shared" si="14"/>
        <v>2.9750000000000001</v>
      </c>
      <c r="L22" s="13">
        <f t="shared" si="15"/>
        <v>0.89249999999999996</v>
      </c>
      <c r="M22" s="11">
        <f t="shared" si="9"/>
        <v>2.5</v>
      </c>
      <c r="N22" s="12">
        <f t="shared" si="16"/>
        <v>0.5</v>
      </c>
      <c r="O22" s="11">
        <f t="shared" si="10"/>
        <v>1.3</v>
      </c>
      <c r="P22" s="12">
        <f t="shared" si="17"/>
        <v>0.26</v>
      </c>
      <c r="Q22" s="13">
        <f t="shared" si="11"/>
        <v>3.1</v>
      </c>
      <c r="R22" s="12">
        <f t="shared" si="18"/>
        <v>0.31000000000000005</v>
      </c>
      <c r="S22" s="13">
        <f t="shared" si="12"/>
        <v>2.2999999999999998</v>
      </c>
      <c r="T22" s="12">
        <f t="shared" si="19"/>
        <v>0.22999999999999998</v>
      </c>
      <c r="U22" s="11">
        <f t="shared" si="13"/>
        <v>2.2000000000000002</v>
      </c>
      <c r="V22" s="12">
        <f t="shared" si="20"/>
        <v>0.22000000000000003</v>
      </c>
      <c r="W22" s="12">
        <f t="shared" si="21"/>
        <v>2.4125000000000001</v>
      </c>
      <c r="X22" s="21" t="str">
        <f t="shared" si="22"/>
        <v>repite nivel</v>
      </c>
    </row>
    <row r="23" spans="1:24" ht="17.25" thickTop="1" thickBot="1" x14ac:dyDescent="0.3">
      <c r="A23" s="3">
        <v>10</v>
      </c>
      <c r="B23" s="3" t="str">
        <f t="shared" si="0"/>
        <v>ELEANY TRUJILLO</v>
      </c>
      <c r="C23" s="11">
        <f t="shared" si="1"/>
        <v>3</v>
      </c>
      <c r="D23" s="11">
        <f t="shared" si="2"/>
        <v>4.9000000000000004</v>
      </c>
      <c r="E23" s="11">
        <f t="shared" si="3"/>
        <v>4.5</v>
      </c>
      <c r="F23" s="11">
        <f t="shared" si="4"/>
        <v>5</v>
      </c>
      <c r="G23" s="11">
        <f t="shared" si="5"/>
        <v>3.5</v>
      </c>
      <c r="H23" s="11">
        <f t="shared" si="6"/>
        <v>4.3</v>
      </c>
      <c r="I23" s="13">
        <f t="shared" si="7"/>
        <v>5</v>
      </c>
      <c r="J23" s="13">
        <f t="shared" si="8"/>
        <v>4.8</v>
      </c>
      <c r="K23" s="13">
        <f t="shared" si="14"/>
        <v>4.375</v>
      </c>
      <c r="L23" s="13">
        <f t="shared" si="15"/>
        <v>1.3125</v>
      </c>
      <c r="M23" s="11">
        <f t="shared" si="9"/>
        <v>3.8</v>
      </c>
      <c r="N23" s="12">
        <f t="shared" si="16"/>
        <v>0.76</v>
      </c>
      <c r="O23" s="11">
        <f t="shared" si="10"/>
        <v>5</v>
      </c>
      <c r="P23" s="12">
        <f t="shared" si="17"/>
        <v>1</v>
      </c>
      <c r="Q23" s="13">
        <f t="shared" si="11"/>
        <v>5</v>
      </c>
      <c r="R23" s="12">
        <f t="shared" si="18"/>
        <v>0.5</v>
      </c>
      <c r="S23" s="13">
        <f t="shared" si="12"/>
        <v>4.8</v>
      </c>
      <c r="T23" s="12">
        <f t="shared" si="19"/>
        <v>0.48</v>
      </c>
      <c r="U23" s="11">
        <f t="shared" si="13"/>
        <v>4.5</v>
      </c>
      <c r="V23" s="12">
        <f t="shared" si="20"/>
        <v>0.45</v>
      </c>
      <c r="W23" s="12">
        <f t="shared" si="21"/>
        <v>4.5025000000000004</v>
      </c>
      <c r="X23" s="21" t="str">
        <f t="shared" si="22"/>
        <v>proximo nivel</v>
      </c>
    </row>
    <row r="24" spans="1:24" ht="17.25" thickTop="1" thickBot="1" x14ac:dyDescent="0.3">
      <c r="A24" s="3">
        <v>11</v>
      </c>
      <c r="B24" s="3" t="str">
        <f t="shared" si="0"/>
        <v>FREDY MONTES</v>
      </c>
      <c r="C24" s="11">
        <f t="shared" si="1"/>
        <v>0.9</v>
      </c>
      <c r="D24" s="11">
        <f t="shared" si="2"/>
        <v>4.8</v>
      </c>
      <c r="E24" s="11">
        <f t="shared" si="3"/>
        <v>4.9000000000000004</v>
      </c>
      <c r="F24" s="11">
        <f t="shared" si="4"/>
        <v>3.6</v>
      </c>
      <c r="G24" s="11">
        <f t="shared" si="5"/>
        <v>5</v>
      </c>
      <c r="H24" s="11">
        <f t="shared" si="6"/>
        <v>3.5</v>
      </c>
      <c r="I24" s="13">
        <f t="shared" si="7"/>
        <v>4.8</v>
      </c>
      <c r="J24" s="13">
        <f t="shared" si="8"/>
        <v>4.5999999999999996</v>
      </c>
      <c r="K24" s="13">
        <f t="shared" si="14"/>
        <v>4.0125000000000002</v>
      </c>
      <c r="L24" s="13">
        <f t="shared" si="15"/>
        <v>1.2037500000000001</v>
      </c>
      <c r="M24" s="11">
        <f t="shared" si="9"/>
        <v>4.5</v>
      </c>
      <c r="N24" s="12">
        <f t="shared" si="16"/>
        <v>0.9</v>
      </c>
      <c r="O24" s="11">
        <f t="shared" si="10"/>
        <v>5</v>
      </c>
      <c r="P24" s="12">
        <f t="shared" si="17"/>
        <v>1</v>
      </c>
      <c r="Q24" s="13">
        <f t="shared" si="11"/>
        <v>4.3</v>
      </c>
      <c r="R24" s="12">
        <f t="shared" si="18"/>
        <v>0.43</v>
      </c>
      <c r="S24" s="13">
        <f t="shared" si="12"/>
        <v>4.5999999999999996</v>
      </c>
      <c r="T24" s="12">
        <f t="shared" si="19"/>
        <v>0.45999999999999996</v>
      </c>
      <c r="U24" s="11">
        <f t="shared" si="13"/>
        <v>3</v>
      </c>
      <c r="V24" s="12">
        <f t="shared" si="20"/>
        <v>0.30000000000000004</v>
      </c>
      <c r="W24" s="12">
        <f t="shared" si="21"/>
        <v>4.2937500000000002</v>
      </c>
      <c r="X24" s="21" t="str">
        <f t="shared" si="22"/>
        <v>proximo nivel</v>
      </c>
    </row>
    <row r="25" spans="1:24" ht="17.25" thickTop="1" thickBot="1" x14ac:dyDescent="0.3">
      <c r="A25" s="3">
        <v>12</v>
      </c>
      <c r="B25" s="3" t="str">
        <f t="shared" si="0"/>
        <v>JHON TOBON</v>
      </c>
      <c r="C25" s="11">
        <f t="shared" si="1"/>
        <v>1.2</v>
      </c>
      <c r="D25" s="11">
        <f t="shared" si="2"/>
        <v>2.6</v>
      </c>
      <c r="E25" s="11">
        <f t="shared" si="3"/>
        <v>5</v>
      </c>
      <c r="F25" s="11">
        <f t="shared" si="4"/>
        <v>4.5</v>
      </c>
      <c r="G25" s="11">
        <f t="shared" si="5"/>
        <v>5</v>
      </c>
      <c r="H25" s="11">
        <f t="shared" si="6"/>
        <v>4.0999999999999996</v>
      </c>
      <c r="I25" s="13">
        <f t="shared" si="7"/>
        <v>3.8</v>
      </c>
      <c r="J25" s="13">
        <f t="shared" si="8"/>
        <v>2.2000000000000002</v>
      </c>
      <c r="K25" s="13">
        <f t="shared" si="14"/>
        <v>3.55</v>
      </c>
      <c r="L25" s="13">
        <f t="shared" si="15"/>
        <v>1.0649999999999999</v>
      </c>
      <c r="M25" s="11">
        <f t="shared" si="9"/>
        <v>4.5</v>
      </c>
      <c r="N25" s="12">
        <f t="shared" si="16"/>
        <v>0.9</v>
      </c>
      <c r="O25" s="11">
        <f t="shared" si="10"/>
        <v>4</v>
      </c>
      <c r="P25" s="12">
        <f t="shared" si="17"/>
        <v>0.8</v>
      </c>
      <c r="Q25" s="13">
        <f t="shared" si="11"/>
        <v>3.5</v>
      </c>
      <c r="R25" s="12">
        <f t="shared" si="18"/>
        <v>0.35000000000000003</v>
      </c>
      <c r="S25" s="13">
        <f t="shared" si="12"/>
        <v>4.8</v>
      </c>
      <c r="T25" s="12">
        <f t="shared" si="19"/>
        <v>0.48</v>
      </c>
      <c r="U25" s="11">
        <f t="shared" si="13"/>
        <v>4.3</v>
      </c>
      <c r="V25" s="12">
        <f t="shared" si="20"/>
        <v>0.43</v>
      </c>
      <c r="W25" s="12">
        <f t="shared" si="21"/>
        <v>4.0249999999999995</v>
      </c>
      <c r="X25" s="21" t="str">
        <f t="shared" si="22"/>
        <v>proximo nivel</v>
      </c>
    </row>
    <row r="26" spans="1:24" ht="17.25" thickTop="1" thickBot="1" x14ac:dyDescent="0.3">
      <c r="A26" s="3">
        <v>13</v>
      </c>
      <c r="B26" s="3" t="str">
        <f t="shared" si="0"/>
        <v>JOSE CIFUENTES</v>
      </c>
      <c r="C26" s="11">
        <f t="shared" si="1"/>
        <v>5</v>
      </c>
      <c r="D26" s="11">
        <f t="shared" si="2"/>
        <v>5</v>
      </c>
      <c r="E26" s="11">
        <f t="shared" si="3"/>
        <v>5</v>
      </c>
      <c r="F26" s="11">
        <f t="shared" si="4"/>
        <v>2.9</v>
      </c>
      <c r="G26" s="11">
        <f t="shared" si="5"/>
        <v>5</v>
      </c>
      <c r="H26" s="11">
        <f t="shared" si="6"/>
        <v>3.8</v>
      </c>
      <c r="I26" s="13">
        <f t="shared" si="7"/>
        <v>4.2</v>
      </c>
      <c r="J26" s="13">
        <f t="shared" si="8"/>
        <v>4</v>
      </c>
      <c r="K26" s="13">
        <f t="shared" si="14"/>
        <v>4.3624999999999998</v>
      </c>
      <c r="L26" s="13">
        <f t="shared" si="15"/>
        <v>1.3087499999999999</v>
      </c>
      <c r="M26" s="11">
        <f t="shared" si="9"/>
        <v>4.5</v>
      </c>
      <c r="N26" s="12">
        <f t="shared" si="16"/>
        <v>0.9</v>
      </c>
      <c r="O26" s="11">
        <f t="shared" si="10"/>
        <v>4</v>
      </c>
      <c r="P26" s="12">
        <f t="shared" si="17"/>
        <v>0.8</v>
      </c>
      <c r="Q26" s="13">
        <f t="shared" si="11"/>
        <v>4.0999999999999996</v>
      </c>
      <c r="R26" s="12">
        <f t="shared" si="18"/>
        <v>0.41</v>
      </c>
      <c r="S26" s="13">
        <f t="shared" si="12"/>
        <v>3.1</v>
      </c>
      <c r="T26" s="12">
        <f t="shared" si="19"/>
        <v>0.31000000000000005</v>
      </c>
      <c r="U26" s="11">
        <f t="shared" si="13"/>
        <v>4.5</v>
      </c>
      <c r="V26" s="12">
        <f t="shared" si="20"/>
        <v>0.45</v>
      </c>
      <c r="W26" s="12">
        <f t="shared" si="21"/>
        <v>4.17875</v>
      </c>
      <c r="X26" s="21" t="str">
        <f t="shared" si="22"/>
        <v>proximo nivel</v>
      </c>
    </row>
    <row r="27" spans="1:24" ht="17.25" thickTop="1" thickBot="1" x14ac:dyDescent="0.3">
      <c r="A27" s="3">
        <v>14</v>
      </c>
      <c r="B27" s="3" t="str">
        <f t="shared" si="0"/>
        <v>JOSE DAVID VERGARA</v>
      </c>
      <c r="C27" s="11">
        <f t="shared" si="1"/>
        <v>5</v>
      </c>
      <c r="D27" s="11">
        <f t="shared" si="2"/>
        <v>4.5</v>
      </c>
      <c r="E27" s="11">
        <f t="shared" si="3"/>
        <v>5</v>
      </c>
      <c r="F27" s="11">
        <f t="shared" si="4"/>
        <v>3.2</v>
      </c>
      <c r="G27" s="11">
        <f t="shared" si="5"/>
        <v>4.5</v>
      </c>
      <c r="H27" s="11">
        <f t="shared" si="6"/>
        <v>4</v>
      </c>
      <c r="I27" s="13">
        <f t="shared" si="7"/>
        <v>4.8</v>
      </c>
      <c r="J27" s="13">
        <f t="shared" si="8"/>
        <v>5</v>
      </c>
      <c r="K27" s="13">
        <f t="shared" si="14"/>
        <v>4.5</v>
      </c>
      <c r="L27" s="13">
        <f t="shared" si="15"/>
        <v>1.3499999999999999</v>
      </c>
      <c r="M27" s="11">
        <f t="shared" si="9"/>
        <v>3.9</v>
      </c>
      <c r="N27" s="12">
        <f t="shared" si="16"/>
        <v>0.78</v>
      </c>
      <c r="O27" s="11">
        <f t="shared" si="10"/>
        <v>3.6</v>
      </c>
      <c r="P27" s="12">
        <f t="shared" si="17"/>
        <v>0.72000000000000008</v>
      </c>
      <c r="Q27" s="13">
        <f t="shared" si="11"/>
        <v>3.8</v>
      </c>
      <c r="R27" s="12">
        <f t="shared" si="18"/>
        <v>0.38</v>
      </c>
      <c r="S27" s="13">
        <f t="shared" si="12"/>
        <v>5</v>
      </c>
      <c r="T27" s="12">
        <f t="shared" si="19"/>
        <v>0.5</v>
      </c>
      <c r="U27" s="11">
        <f t="shared" si="13"/>
        <v>3</v>
      </c>
      <c r="V27" s="12">
        <f t="shared" si="20"/>
        <v>0.30000000000000004</v>
      </c>
      <c r="W27" s="12">
        <f t="shared" si="21"/>
        <v>4.03</v>
      </c>
      <c r="X27" s="21" t="str">
        <f t="shared" si="22"/>
        <v>proximo nivel</v>
      </c>
    </row>
    <row r="28" spans="1:24" ht="17.25" thickTop="1" thickBot="1" x14ac:dyDescent="0.3">
      <c r="A28" s="3">
        <v>15</v>
      </c>
      <c r="B28" s="3" t="str">
        <f t="shared" si="0"/>
        <v>LAURA GONZALEZ</v>
      </c>
      <c r="C28" s="11">
        <f t="shared" si="1"/>
        <v>5</v>
      </c>
      <c r="D28" s="11">
        <f t="shared" si="2"/>
        <v>4.2</v>
      </c>
      <c r="E28" s="11">
        <f t="shared" si="3"/>
        <v>4.5</v>
      </c>
      <c r="F28" s="11">
        <f t="shared" si="4"/>
        <v>2.5</v>
      </c>
      <c r="G28" s="11">
        <f t="shared" si="5"/>
        <v>5</v>
      </c>
      <c r="H28" s="11">
        <f t="shared" si="6"/>
        <v>3.9</v>
      </c>
      <c r="I28" s="13">
        <f t="shared" si="7"/>
        <v>5</v>
      </c>
      <c r="J28" s="13">
        <f t="shared" si="8"/>
        <v>4.8</v>
      </c>
      <c r="K28" s="13">
        <f t="shared" si="14"/>
        <v>4.3624999999999998</v>
      </c>
      <c r="L28" s="13">
        <f t="shared" si="15"/>
        <v>1.3087499999999999</v>
      </c>
      <c r="M28" s="11">
        <f t="shared" si="9"/>
        <v>0</v>
      </c>
      <c r="N28" s="12">
        <f t="shared" si="16"/>
        <v>0</v>
      </c>
      <c r="O28" s="11">
        <f t="shared" si="10"/>
        <v>3.1</v>
      </c>
      <c r="P28" s="12">
        <f t="shared" si="17"/>
        <v>0.62000000000000011</v>
      </c>
      <c r="Q28" s="13">
        <f t="shared" si="11"/>
        <v>4</v>
      </c>
      <c r="R28" s="12">
        <f t="shared" si="18"/>
        <v>0.4</v>
      </c>
      <c r="S28" s="13">
        <f t="shared" si="12"/>
        <v>4.3</v>
      </c>
      <c r="T28" s="12">
        <f t="shared" si="19"/>
        <v>0.43</v>
      </c>
      <c r="U28" s="11">
        <f t="shared" si="13"/>
        <v>4</v>
      </c>
      <c r="V28" s="12">
        <f t="shared" si="20"/>
        <v>0.4</v>
      </c>
      <c r="W28" s="12">
        <f t="shared" si="21"/>
        <v>3.1587499999999999</v>
      </c>
      <c r="X28" s="21" t="str">
        <f t="shared" si="22"/>
        <v>proximo nivel</v>
      </c>
    </row>
    <row r="29" spans="1:24" ht="17.25" thickTop="1" thickBot="1" x14ac:dyDescent="0.3">
      <c r="A29" s="3">
        <v>16</v>
      </c>
      <c r="B29" s="3" t="str">
        <f t="shared" si="0"/>
        <v>LINA JARAMILLO</v>
      </c>
      <c r="C29" s="11">
        <f t="shared" si="1"/>
        <v>4.9000000000000004</v>
      </c>
      <c r="D29" s="11">
        <f t="shared" si="2"/>
        <v>3.2</v>
      </c>
      <c r="E29" s="11">
        <f t="shared" si="3"/>
        <v>4.9000000000000004</v>
      </c>
      <c r="F29" s="11">
        <f t="shared" si="4"/>
        <v>3.5</v>
      </c>
      <c r="G29" s="11">
        <f t="shared" si="5"/>
        <v>3.9</v>
      </c>
      <c r="H29" s="11">
        <f t="shared" si="6"/>
        <v>4.5</v>
      </c>
      <c r="I29" s="13">
        <f t="shared" si="7"/>
        <v>3.5</v>
      </c>
      <c r="J29" s="13">
        <f t="shared" si="8"/>
        <v>4.5</v>
      </c>
      <c r="K29" s="13">
        <f t="shared" si="14"/>
        <v>4.1124999999999998</v>
      </c>
      <c r="L29" s="13">
        <f t="shared" si="15"/>
        <v>1.2337499999999999</v>
      </c>
      <c r="M29" s="11">
        <f t="shared" si="9"/>
        <v>4.8</v>
      </c>
      <c r="N29" s="12">
        <f t="shared" si="16"/>
        <v>0.96</v>
      </c>
      <c r="O29" s="11">
        <f t="shared" si="10"/>
        <v>3.7</v>
      </c>
      <c r="P29" s="12">
        <f t="shared" si="17"/>
        <v>0.7400000000000001</v>
      </c>
      <c r="Q29" s="13">
        <f t="shared" si="11"/>
        <v>3.9</v>
      </c>
      <c r="R29" s="12">
        <f t="shared" si="18"/>
        <v>0.39</v>
      </c>
      <c r="S29" s="13">
        <f t="shared" si="12"/>
        <v>3.5</v>
      </c>
      <c r="T29" s="12">
        <f t="shared" si="19"/>
        <v>0.35000000000000003</v>
      </c>
      <c r="U29" s="11">
        <f t="shared" si="13"/>
        <v>3.5</v>
      </c>
      <c r="V29" s="12">
        <f t="shared" si="20"/>
        <v>0.35000000000000003</v>
      </c>
      <c r="W29" s="12">
        <f t="shared" si="21"/>
        <v>4.0237499999999997</v>
      </c>
      <c r="X29" s="21" t="str">
        <f t="shared" si="22"/>
        <v>proximo nivel</v>
      </c>
    </row>
    <row r="30" spans="1:24" ht="17.25" thickTop="1" thickBot="1" x14ac:dyDescent="0.3">
      <c r="A30" s="3">
        <v>17</v>
      </c>
      <c r="B30" s="3" t="str">
        <f t="shared" si="0"/>
        <v>OSMAIRA VELEZ</v>
      </c>
      <c r="C30" s="11">
        <f t="shared" si="1"/>
        <v>3.9</v>
      </c>
      <c r="D30" s="11">
        <f t="shared" si="2"/>
        <v>5</v>
      </c>
      <c r="E30" s="11">
        <f t="shared" si="3"/>
        <v>4.8</v>
      </c>
      <c r="F30" s="11">
        <f t="shared" si="4"/>
        <v>4</v>
      </c>
      <c r="G30" s="11">
        <f t="shared" si="5"/>
        <v>5</v>
      </c>
      <c r="H30" s="11">
        <f t="shared" si="6"/>
        <v>5</v>
      </c>
      <c r="I30" s="13">
        <f t="shared" si="7"/>
        <v>2.2999999999999998</v>
      </c>
      <c r="J30" s="13">
        <f t="shared" si="8"/>
        <v>5</v>
      </c>
      <c r="K30" s="13">
        <f t="shared" si="14"/>
        <v>4.375</v>
      </c>
      <c r="L30" s="13">
        <f t="shared" si="15"/>
        <v>1.3125</v>
      </c>
      <c r="M30" s="11">
        <f t="shared" si="9"/>
        <v>3.7</v>
      </c>
      <c r="N30" s="12">
        <f t="shared" si="16"/>
        <v>0.7400000000000001</v>
      </c>
      <c r="O30" s="11">
        <f t="shared" si="10"/>
        <v>4.5</v>
      </c>
      <c r="P30" s="12">
        <f t="shared" si="17"/>
        <v>0.9</v>
      </c>
      <c r="Q30" s="13">
        <f t="shared" si="11"/>
        <v>4.5</v>
      </c>
      <c r="R30" s="12">
        <f t="shared" si="18"/>
        <v>0.45</v>
      </c>
      <c r="S30" s="13">
        <f t="shared" si="12"/>
        <v>4.0999999999999996</v>
      </c>
      <c r="T30" s="12">
        <f t="shared" si="19"/>
        <v>0.41</v>
      </c>
      <c r="U30" s="11">
        <f t="shared" si="13"/>
        <v>4.5</v>
      </c>
      <c r="V30" s="12">
        <f t="shared" si="20"/>
        <v>0.45</v>
      </c>
      <c r="W30" s="12">
        <f t="shared" si="21"/>
        <v>4.2625000000000002</v>
      </c>
      <c r="X30" s="21" t="str">
        <f t="shared" si="22"/>
        <v>proximo nivel</v>
      </c>
    </row>
    <row r="31" spans="1:24" ht="17.25" thickTop="1" thickBot="1" x14ac:dyDescent="0.3">
      <c r="A31" s="3">
        <v>18</v>
      </c>
      <c r="B31" s="3" t="str">
        <f t="shared" si="0"/>
        <v>PABLO GOMEZ</v>
      </c>
      <c r="C31" s="11">
        <f t="shared" si="1"/>
        <v>3.8</v>
      </c>
      <c r="D31" s="11">
        <f t="shared" si="2"/>
        <v>4.8</v>
      </c>
      <c r="E31" s="11">
        <f t="shared" si="3"/>
        <v>4.5999999999999996</v>
      </c>
      <c r="F31" s="11">
        <f t="shared" si="4"/>
        <v>5</v>
      </c>
      <c r="G31" s="11">
        <f t="shared" si="5"/>
        <v>5</v>
      </c>
      <c r="H31" s="11">
        <f t="shared" si="6"/>
        <v>3.4</v>
      </c>
      <c r="I31" s="13">
        <f t="shared" si="7"/>
        <v>2.9</v>
      </c>
      <c r="J31" s="13">
        <f t="shared" si="8"/>
        <v>1</v>
      </c>
      <c r="K31" s="13">
        <f t="shared" si="14"/>
        <v>3.8124999999999996</v>
      </c>
      <c r="L31" s="13">
        <f t="shared" si="15"/>
        <v>1.1437499999999998</v>
      </c>
      <c r="M31" s="11">
        <f t="shared" si="9"/>
        <v>3.8</v>
      </c>
      <c r="N31" s="12">
        <f t="shared" si="16"/>
        <v>0.76</v>
      </c>
      <c r="O31" s="11">
        <f t="shared" si="10"/>
        <v>5</v>
      </c>
      <c r="P31" s="12">
        <f t="shared" si="17"/>
        <v>1</v>
      </c>
      <c r="Q31" s="13">
        <f t="shared" si="11"/>
        <v>5</v>
      </c>
      <c r="R31" s="12">
        <f t="shared" si="18"/>
        <v>0.5</v>
      </c>
      <c r="S31" s="13">
        <f t="shared" si="12"/>
        <v>3.8</v>
      </c>
      <c r="T31" s="12">
        <f t="shared" si="19"/>
        <v>0.38</v>
      </c>
      <c r="U31" s="11">
        <f t="shared" si="13"/>
        <v>4.5</v>
      </c>
      <c r="V31" s="12">
        <f t="shared" si="20"/>
        <v>0.45</v>
      </c>
      <c r="W31" s="12">
        <f t="shared" si="21"/>
        <v>4.2337499999999997</v>
      </c>
      <c r="X31" s="21" t="str">
        <f t="shared" si="22"/>
        <v>proximo nivel</v>
      </c>
    </row>
    <row r="32" spans="1:24" ht="17.25" thickTop="1" thickBot="1" x14ac:dyDescent="0.3">
      <c r="A32" s="3">
        <v>19</v>
      </c>
      <c r="B32" s="3" t="str">
        <f t="shared" si="0"/>
        <v>ROBINSON VARGAS</v>
      </c>
      <c r="C32" s="11">
        <f t="shared" si="1"/>
        <v>5</v>
      </c>
      <c r="D32" s="11">
        <f t="shared" si="2"/>
        <v>4.9000000000000004</v>
      </c>
      <c r="E32" s="11">
        <f t="shared" si="3"/>
        <v>4.2</v>
      </c>
      <c r="F32" s="11">
        <f t="shared" si="4"/>
        <v>4</v>
      </c>
      <c r="G32" s="11">
        <f t="shared" si="5"/>
        <v>4.8</v>
      </c>
      <c r="H32" s="11">
        <f t="shared" si="6"/>
        <v>5</v>
      </c>
      <c r="I32" s="13">
        <f t="shared" si="7"/>
        <v>4.5999999999999996</v>
      </c>
      <c r="J32" s="13">
        <f t="shared" si="8"/>
        <v>4.5</v>
      </c>
      <c r="K32" s="13">
        <f t="shared" si="14"/>
        <v>4.625</v>
      </c>
      <c r="L32" s="13">
        <f t="shared" si="15"/>
        <v>1.3875</v>
      </c>
      <c r="M32" s="11">
        <f t="shared" si="9"/>
        <v>3.5</v>
      </c>
      <c r="N32" s="12">
        <f t="shared" si="16"/>
        <v>0.70000000000000007</v>
      </c>
      <c r="O32" s="11">
        <f t="shared" si="10"/>
        <v>5</v>
      </c>
      <c r="P32" s="12">
        <f t="shared" si="17"/>
        <v>1</v>
      </c>
      <c r="Q32" s="13">
        <f t="shared" si="11"/>
        <v>4</v>
      </c>
      <c r="R32" s="12">
        <f t="shared" si="18"/>
        <v>0.4</v>
      </c>
      <c r="S32" s="13">
        <f t="shared" si="12"/>
        <v>4</v>
      </c>
      <c r="T32" s="12">
        <f t="shared" si="19"/>
        <v>0.4</v>
      </c>
      <c r="U32" s="11">
        <f t="shared" si="13"/>
        <v>4.5</v>
      </c>
      <c r="V32" s="12">
        <f t="shared" si="20"/>
        <v>0.45</v>
      </c>
      <c r="W32" s="12">
        <f t="shared" si="21"/>
        <v>4.3374999999999995</v>
      </c>
      <c r="X32" s="21" t="str">
        <f t="shared" si="22"/>
        <v>proximo nivel</v>
      </c>
    </row>
    <row r="33" spans="1:24" ht="17.25" thickTop="1" thickBot="1" x14ac:dyDescent="0.3">
      <c r="A33" s="3">
        <v>20</v>
      </c>
      <c r="B33" s="3" t="str">
        <f t="shared" si="0"/>
        <v>SANDRA MONTOYA</v>
      </c>
      <c r="C33" s="11">
        <f t="shared" si="1"/>
        <v>4</v>
      </c>
      <c r="D33" s="11">
        <f t="shared" si="2"/>
        <v>5</v>
      </c>
      <c r="E33" s="11">
        <f t="shared" si="3"/>
        <v>3.6</v>
      </c>
      <c r="F33" s="11">
        <f t="shared" si="4"/>
        <v>4</v>
      </c>
      <c r="G33" s="11">
        <f t="shared" si="5"/>
        <v>4.8</v>
      </c>
      <c r="H33" s="11">
        <f t="shared" si="6"/>
        <v>3.2</v>
      </c>
      <c r="I33" s="13">
        <f t="shared" si="7"/>
        <v>4.5</v>
      </c>
      <c r="J33" s="13">
        <f t="shared" si="8"/>
        <v>4.5999999999999996</v>
      </c>
      <c r="K33" s="13">
        <f t="shared" si="14"/>
        <v>4.2125000000000004</v>
      </c>
      <c r="L33" s="13">
        <f t="shared" si="15"/>
        <v>1.2637500000000002</v>
      </c>
      <c r="M33" s="11">
        <f t="shared" si="9"/>
        <v>4</v>
      </c>
      <c r="N33" s="12">
        <f t="shared" si="16"/>
        <v>0.8</v>
      </c>
      <c r="O33" s="11">
        <f t="shared" si="10"/>
        <v>5</v>
      </c>
      <c r="P33" s="12">
        <f t="shared" si="17"/>
        <v>1</v>
      </c>
      <c r="Q33" s="13">
        <f t="shared" si="11"/>
        <v>4</v>
      </c>
      <c r="R33" s="12">
        <f t="shared" si="18"/>
        <v>0.4</v>
      </c>
      <c r="S33" s="13">
        <f t="shared" si="12"/>
        <v>3.9</v>
      </c>
      <c r="T33" s="12">
        <f t="shared" si="19"/>
        <v>0.39</v>
      </c>
      <c r="U33" s="11">
        <f t="shared" si="13"/>
        <v>3.5</v>
      </c>
      <c r="V33" s="12">
        <f t="shared" si="20"/>
        <v>0.35000000000000003</v>
      </c>
      <c r="W33" s="12">
        <f t="shared" si="21"/>
        <v>4.2037500000000003</v>
      </c>
      <c r="X33" s="21" t="str">
        <f t="shared" si="22"/>
        <v>proximo nivel</v>
      </c>
    </row>
    <row r="34" spans="1:24" ht="17.25" thickTop="1" thickBot="1" x14ac:dyDescent="0.3">
      <c r="A34" s="3">
        <v>21</v>
      </c>
      <c r="B34" s="3" t="str">
        <f t="shared" si="0"/>
        <v>no existe</v>
      </c>
      <c r="S34" s="4"/>
    </row>
    <row r="35" spans="1:24" ht="17.25" thickTop="1" thickBot="1" x14ac:dyDescent="0.3">
      <c r="A35" s="3">
        <v>22</v>
      </c>
      <c r="B35" s="3" t="str">
        <f t="shared" si="0"/>
        <v>no existe</v>
      </c>
      <c r="W35" s="17" t="s">
        <v>35</v>
      </c>
      <c r="X35" s="15">
        <f>MAX(W14:W33)</f>
        <v>4.5025000000000004</v>
      </c>
    </row>
    <row r="36" spans="1:24" ht="17.25" thickTop="1" thickBot="1" x14ac:dyDescent="0.3">
      <c r="A36" s="3">
        <v>23</v>
      </c>
      <c r="B36" s="3" t="str">
        <f t="shared" si="0"/>
        <v>no existe</v>
      </c>
      <c r="W36" s="17" t="s">
        <v>36</v>
      </c>
      <c r="X36" s="15">
        <f>MIN(W14:W33)</f>
        <v>2.4125000000000001</v>
      </c>
    </row>
    <row r="37" spans="1:24" ht="17.25" thickTop="1" thickBot="1" x14ac:dyDescent="0.3">
      <c r="A37" s="3">
        <v>24</v>
      </c>
      <c r="B37" s="3" t="str">
        <f t="shared" si="0"/>
        <v>no existe</v>
      </c>
      <c r="W37" s="17" t="s">
        <v>37</v>
      </c>
      <c r="X37" s="15">
        <f>AVERAGE(W14:W33)</f>
        <v>3.8843750000000008</v>
      </c>
    </row>
    <row r="38" spans="1:24" ht="17.25" thickTop="1" thickBot="1" x14ac:dyDescent="0.3">
      <c r="A38" s="3">
        <v>25</v>
      </c>
      <c r="B38" s="3" t="str">
        <f t="shared" si="0"/>
        <v>no existe</v>
      </c>
      <c r="T38" s="16"/>
    </row>
    <row r="39" spans="1:24" ht="16.5" thickTop="1" x14ac:dyDescent="0.25"/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tabSelected="1" workbookViewId="0">
      <selection activeCell="D8" sqref="D8:I9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5" t="s">
        <v>45</v>
      </c>
      <c r="E3" s="22"/>
    </row>
    <row r="4" spans="2:5" x14ac:dyDescent="0.25">
      <c r="B4" s="22"/>
      <c r="D4" s="35"/>
      <c r="E4" s="22"/>
    </row>
    <row r="5" spans="2:5" x14ac:dyDescent="0.25">
      <c r="B5" s="22"/>
      <c r="D5" s="35"/>
      <c r="E5" s="22"/>
    </row>
    <row r="6" spans="2:5" x14ac:dyDescent="0.25">
      <c r="B6" s="22"/>
      <c r="C6" t="s">
        <v>38</v>
      </c>
      <c r="D6" s="23">
        <v>1</v>
      </c>
      <c r="E6" s="22"/>
    </row>
    <row r="7" spans="2:5" x14ac:dyDescent="0.25">
      <c r="B7" s="22"/>
      <c r="C7" t="s">
        <v>39</v>
      </c>
      <c r="D7" t="str">
        <f>VLOOKUP(D6,datosestudiantes,2,FALSE)</f>
        <v>ALEJANDRO SEPULVEDA</v>
      </c>
      <c r="E7" s="22"/>
    </row>
    <row r="8" spans="2:5" x14ac:dyDescent="0.25">
      <c r="B8" s="22"/>
      <c r="C8" t="s">
        <v>40</v>
      </c>
      <c r="D8" s="24">
        <f>VLOOKUP(D6,PLANILLANOTAS,11,FALSE)</f>
        <v>3.7249999999999996</v>
      </c>
      <c r="E8" s="22"/>
    </row>
    <row r="9" spans="2:5" x14ac:dyDescent="0.25">
      <c r="B9" s="22"/>
      <c r="C9" t="s">
        <v>41</v>
      </c>
      <c r="D9" s="23">
        <f>VLOOKUP(D6,datosestudiantes,11,FALSE)</f>
        <v>3.8</v>
      </c>
      <c r="E9" s="22"/>
    </row>
    <row r="10" spans="2:5" x14ac:dyDescent="0.25">
      <c r="B10" s="22"/>
      <c r="C10" t="s">
        <v>46</v>
      </c>
      <c r="D10" s="23">
        <f>VLOOKUP(D6,datosestudiantes,12,FALSE)</f>
        <v>4.3</v>
      </c>
      <c r="E10" s="22"/>
    </row>
    <row r="11" spans="2:5" x14ac:dyDescent="0.25">
      <c r="B11" s="22"/>
      <c r="C11" t="s">
        <v>42</v>
      </c>
      <c r="D11" s="23">
        <f>VLOOKUP(D6,datosestudiantes,13,FALSE)</f>
        <v>3.4</v>
      </c>
      <c r="E11" s="22"/>
    </row>
    <row r="12" spans="2:5" x14ac:dyDescent="0.25">
      <c r="B12" s="22"/>
      <c r="C12" t="s">
        <v>43</v>
      </c>
      <c r="D12" s="23">
        <f>VLOOKUP(D6,datosestudiantes,15,FALSE)</f>
        <v>3.5</v>
      </c>
      <c r="E12" s="22"/>
    </row>
    <row r="13" spans="2:5" x14ac:dyDescent="0.25">
      <c r="B13" s="22"/>
      <c r="C13" t="s">
        <v>44</v>
      </c>
      <c r="D13" s="24">
        <f>VLOOKUP(D6,PLANILLANOTAS,23,FALSE)</f>
        <v>3.7174999999999998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Datos Estudiantes</vt:lpstr>
      <vt:lpstr>Planilla Notas</vt:lpstr>
      <vt:lpstr>Informe estudiante</vt:lpstr>
      <vt:lpstr>datosestudiantes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mauricio antonio vanegas cuadros</cp:lastModifiedBy>
  <cp:lastPrinted>2012-10-29T02:26:38Z</cp:lastPrinted>
  <dcterms:created xsi:type="dcterms:W3CDTF">2012-10-28T21:45:19Z</dcterms:created>
  <dcterms:modified xsi:type="dcterms:W3CDTF">2013-11-22T01:24:34Z</dcterms:modified>
</cp:coreProperties>
</file>